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24226"/>
  <mc:AlternateContent xmlns:mc="http://schemas.openxmlformats.org/markup-compatibility/2006">
    <mc:Choice Requires="x15">
      <x15ac:absPath xmlns:x15ac="http://schemas.microsoft.com/office/spreadsheetml/2010/11/ac" url="P:\Administrative Services\Contract Management Bureau\Contract Management\CMB Units\NAEU\02-RFPUnitContracts\NYMTC\C000797 UPWP Tool\RFP\Mod1\"/>
    </mc:Choice>
  </mc:AlternateContent>
  <xr:revisionPtr revIDLastSave="0" documentId="13_ncr:40009_{7BCD899D-19DC-4302-8D47-E84D5CB70454}" xr6:coauthVersionLast="44" xr6:coauthVersionMax="44" xr10:uidLastSave="{00000000-0000-0000-0000-000000000000}"/>
  <bookViews>
    <workbookView xWindow="22932" yWindow="-108" windowWidth="23256" windowHeight="12576" tabRatio="916"/>
  </bookViews>
  <sheets>
    <sheet name="Instructions" sheetId="14" r:id="rId1"/>
    <sheet name="Exh1_Cost Summary" sheetId="2" r:id="rId2"/>
    <sheet name="Exh2_Software Cost" sheetId="6" r:id="rId3"/>
    <sheet name="Exh3_Cost of Services" sheetId="16" r:id="rId4"/>
    <sheet name="Exh3B_DNSC" sheetId="17" r:id="rId5"/>
    <sheet name="Exh4_Hourly Rates" sheetId="13" r:id="rId6"/>
  </sheets>
  <definedNames>
    <definedName name="_xlnm.Print_Area" localSheetId="1">'Exh1_Cost Summary'!$B$1:$G$42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2" i="13" l="1"/>
  <c r="K31" i="13"/>
  <c r="I31" i="13"/>
  <c r="I17" i="13"/>
  <c r="I16" i="13"/>
  <c r="J211" i="16"/>
  <c r="F211" i="16"/>
  <c r="H210" i="16"/>
  <c r="J209" i="16"/>
  <c r="F209" i="16"/>
  <c r="I208" i="16"/>
  <c r="J207" i="16"/>
  <c r="G207" i="16"/>
  <c r="H206" i="16"/>
  <c r="J205" i="16"/>
  <c r="F205" i="16"/>
  <c r="I204" i="16"/>
  <c r="J203" i="16"/>
  <c r="G203" i="16"/>
  <c r="F111" i="16"/>
  <c r="J109" i="16"/>
  <c r="F109" i="16"/>
  <c r="G108" i="16"/>
  <c r="I107" i="16"/>
  <c r="J106" i="16"/>
  <c r="F106" i="16"/>
  <c r="G105" i="16"/>
  <c r="H104" i="16"/>
  <c r="I103" i="16"/>
  <c r="G213" i="16"/>
  <c r="G212" i="16"/>
  <c r="T113" i="16"/>
  <c r="T111" i="16"/>
  <c r="T110" i="16"/>
  <c r="T109" i="16"/>
  <c r="T108" i="16"/>
  <c r="T107" i="16"/>
  <c r="T106" i="16"/>
  <c r="T105" i="16"/>
  <c r="T104" i="16"/>
  <c r="T103" i="16"/>
  <c r="T102" i="16"/>
  <c r="T100" i="16"/>
  <c r="T99" i="16"/>
  <c r="T97" i="16"/>
  <c r="T96" i="16"/>
  <c r="T95" i="16"/>
  <c r="T94" i="16"/>
  <c r="T92" i="16"/>
  <c r="T91" i="16"/>
  <c r="T90" i="16"/>
  <c r="T88" i="16"/>
  <c r="T87" i="16"/>
  <c r="T85" i="16"/>
  <c r="T84" i="16"/>
  <c r="T83" i="16"/>
  <c r="T82" i="16"/>
  <c r="T81" i="16"/>
  <c r="T80" i="16"/>
  <c r="T78" i="16"/>
  <c r="T77" i="16"/>
  <c r="T76" i="16"/>
  <c r="T74" i="16"/>
  <c r="T73" i="16"/>
  <c r="T163" i="16"/>
  <c r="T161" i="16"/>
  <c r="T160" i="16"/>
  <c r="T159" i="16"/>
  <c r="T158" i="16"/>
  <c r="T157" i="16"/>
  <c r="T156" i="16"/>
  <c r="T155" i="16"/>
  <c r="T154" i="16"/>
  <c r="T153" i="16"/>
  <c r="T152" i="16"/>
  <c r="T150" i="16"/>
  <c r="T149" i="16"/>
  <c r="T147" i="16"/>
  <c r="T146" i="16"/>
  <c r="T145" i="16"/>
  <c r="T144" i="16"/>
  <c r="T142" i="16"/>
  <c r="T141" i="16"/>
  <c r="T140" i="16"/>
  <c r="T138" i="16"/>
  <c r="T137" i="16"/>
  <c r="T135" i="16"/>
  <c r="T134" i="16"/>
  <c r="T133" i="16"/>
  <c r="T132" i="16"/>
  <c r="T131" i="16"/>
  <c r="T130" i="16"/>
  <c r="T128" i="16"/>
  <c r="T127" i="16"/>
  <c r="T126" i="16"/>
  <c r="T124" i="16"/>
  <c r="T123" i="16"/>
  <c r="T213" i="16"/>
  <c r="T211" i="16"/>
  <c r="T210" i="16"/>
  <c r="T209" i="16"/>
  <c r="T208" i="16"/>
  <c r="T207" i="16"/>
  <c r="T206" i="16"/>
  <c r="T205" i="16"/>
  <c r="T204" i="16"/>
  <c r="T203" i="16"/>
  <c r="T202" i="16"/>
  <c r="T200" i="16"/>
  <c r="T199" i="16"/>
  <c r="T197" i="16"/>
  <c r="T196" i="16"/>
  <c r="T195" i="16"/>
  <c r="T194" i="16"/>
  <c r="T192" i="16"/>
  <c r="T191" i="16"/>
  <c r="T190" i="16"/>
  <c r="T188" i="16"/>
  <c r="T187" i="16"/>
  <c r="T185" i="16"/>
  <c r="T184" i="16"/>
  <c r="T183" i="16"/>
  <c r="T182" i="16"/>
  <c r="T181" i="16"/>
  <c r="T180" i="16"/>
  <c r="T178" i="16"/>
  <c r="T177" i="16"/>
  <c r="T176" i="16"/>
  <c r="T174" i="16"/>
  <c r="T173" i="16"/>
  <c r="T257" i="16"/>
  <c r="T258" i="16"/>
  <c r="B3" i="13"/>
  <c r="B3" i="17"/>
  <c r="B3" i="16"/>
  <c r="B3" i="6"/>
  <c r="B3" i="2"/>
  <c r="D15" i="13"/>
  <c r="E15" i="13" s="1"/>
  <c r="G15" i="17"/>
  <c r="E16" i="17"/>
  <c r="E15" i="17"/>
  <c r="E12" i="16"/>
  <c r="F11" i="16"/>
  <c r="E13" i="16"/>
  <c r="E14" i="16"/>
  <c r="E15" i="16"/>
  <c r="J63" i="16"/>
  <c r="H63" i="16"/>
  <c r="G63" i="16"/>
  <c r="I63" i="16"/>
  <c r="E262" i="16"/>
  <c r="E251" i="16"/>
  <c r="E248" i="16"/>
  <c r="E243" i="16"/>
  <c r="E239" i="16"/>
  <c r="E236" i="16"/>
  <c r="E229" i="16"/>
  <c r="E225" i="16"/>
  <c r="E222" i="16"/>
  <c r="E212" i="16"/>
  <c r="E201" i="16"/>
  <c r="E198" i="16"/>
  <c r="E193" i="16"/>
  <c r="E189" i="16"/>
  <c r="E186" i="16"/>
  <c r="E179" i="16"/>
  <c r="E175" i="16"/>
  <c r="E172" i="16"/>
  <c r="E162" i="16"/>
  <c r="E151" i="16"/>
  <c r="E148" i="16"/>
  <c r="E143" i="16"/>
  <c r="E139" i="16"/>
  <c r="E136" i="16"/>
  <c r="E129" i="16"/>
  <c r="E125" i="16"/>
  <c r="E122" i="16"/>
  <c r="K64" i="16"/>
  <c r="K63" i="16"/>
  <c r="F63" i="16"/>
  <c r="I18" i="17"/>
  <c r="H18" i="17"/>
  <c r="G18" i="17"/>
  <c r="F18" i="17"/>
  <c r="E18" i="17"/>
  <c r="I17" i="17"/>
  <c r="H17" i="17"/>
  <c r="G17" i="17"/>
  <c r="F17" i="17"/>
  <c r="E17" i="17"/>
  <c r="J17" i="17"/>
  <c r="I16" i="17"/>
  <c r="H16" i="17"/>
  <c r="G16" i="17"/>
  <c r="F16" i="17"/>
  <c r="I15" i="17"/>
  <c r="H15" i="17"/>
  <c r="F15" i="17"/>
  <c r="J15" i="17"/>
  <c r="T263" i="16"/>
  <c r="T261" i="16"/>
  <c r="T260" i="16"/>
  <c r="T259" i="16"/>
  <c r="T256" i="16"/>
  <c r="T255" i="16"/>
  <c r="T254" i="16"/>
  <c r="T253" i="16"/>
  <c r="T252" i="16"/>
  <c r="T250" i="16"/>
  <c r="T249" i="16"/>
  <c r="T247" i="16"/>
  <c r="T246" i="16"/>
  <c r="T245" i="16"/>
  <c r="T244" i="16"/>
  <c r="T242" i="16"/>
  <c r="T241" i="16"/>
  <c r="T240" i="16"/>
  <c r="T238" i="16"/>
  <c r="T237" i="16"/>
  <c r="T235" i="16"/>
  <c r="T234" i="16"/>
  <c r="T233" i="16"/>
  <c r="T232" i="16"/>
  <c r="T231" i="16"/>
  <c r="T230" i="16"/>
  <c r="T228" i="16"/>
  <c r="T227" i="16"/>
  <c r="T226" i="16"/>
  <c r="T224" i="16"/>
  <c r="T223" i="16"/>
  <c r="I30" i="17"/>
  <c r="J116" i="16"/>
  <c r="H30" i="17"/>
  <c r="I116" i="16"/>
  <c r="G30" i="17"/>
  <c r="H116" i="16"/>
  <c r="F30" i="17"/>
  <c r="G116" i="16"/>
  <c r="E30" i="17"/>
  <c r="J30" i="17"/>
  <c r="K116" i="16"/>
  <c r="J29" i="17"/>
  <c r="J28" i="17"/>
  <c r="J27" i="17"/>
  <c r="J26" i="17"/>
  <c r="I63" i="17"/>
  <c r="J266" i="16"/>
  <c r="H63" i="17"/>
  <c r="I266" i="16"/>
  <c r="G63" i="17"/>
  <c r="H266" i="16"/>
  <c r="F63" i="17"/>
  <c r="G266" i="16"/>
  <c r="E63" i="17"/>
  <c r="J62" i="17"/>
  <c r="J61" i="17"/>
  <c r="J60" i="17"/>
  <c r="J59" i="17"/>
  <c r="H263" i="16"/>
  <c r="H262" i="16"/>
  <c r="G113" i="16"/>
  <c r="E112" i="16"/>
  <c r="E101" i="16"/>
  <c r="E98" i="16"/>
  <c r="E93" i="16"/>
  <c r="E89" i="16"/>
  <c r="E86" i="16"/>
  <c r="E79" i="16"/>
  <c r="E75" i="16"/>
  <c r="E72" i="16"/>
  <c r="E265" i="16"/>
  <c r="E115" i="16"/>
  <c r="J224" i="16"/>
  <c r="F230" i="16"/>
  <c r="G233" i="16"/>
  <c r="H237" i="16"/>
  <c r="I241" i="16"/>
  <c r="J245" i="16"/>
  <c r="H247" i="16"/>
  <c r="F250" i="16"/>
  <c r="I252" i="16"/>
  <c r="I263" i="16"/>
  <c r="I262" i="16"/>
  <c r="I187" i="16"/>
  <c r="H223" i="16"/>
  <c r="F226" i="16"/>
  <c r="I227" i="16"/>
  <c r="G230" i="16"/>
  <c r="J231" i="16"/>
  <c r="H233" i="16"/>
  <c r="F235" i="16"/>
  <c r="I237" i="16"/>
  <c r="G240" i="16"/>
  <c r="J241" i="16"/>
  <c r="H244" i="16"/>
  <c r="F246" i="16"/>
  <c r="I247" i="16"/>
  <c r="G250" i="16"/>
  <c r="J252" i="16"/>
  <c r="J263" i="16"/>
  <c r="J262" i="16"/>
  <c r="J191" i="16"/>
  <c r="I223" i="16"/>
  <c r="G226" i="16"/>
  <c r="J227" i="16"/>
  <c r="H230" i="16"/>
  <c r="F232" i="16"/>
  <c r="I233" i="16"/>
  <c r="G235" i="16"/>
  <c r="J237" i="16"/>
  <c r="H240" i="16"/>
  <c r="F242" i="16"/>
  <c r="I244" i="16"/>
  <c r="G246" i="16"/>
  <c r="J247" i="16"/>
  <c r="H250" i="16"/>
  <c r="G174" i="16"/>
  <c r="F196" i="16"/>
  <c r="J223" i="16"/>
  <c r="H226" i="16"/>
  <c r="F228" i="16"/>
  <c r="I230" i="16"/>
  <c r="G232" i="16"/>
  <c r="J233" i="16"/>
  <c r="H235" i="16"/>
  <c r="F238" i="16"/>
  <c r="I240" i="16"/>
  <c r="G242" i="16"/>
  <c r="J244" i="16"/>
  <c r="H246" i="16"/>
  <c r="F249" i="16"/>
  <c r="I250" i="16"/>
  <c r="F176" i="16"/>
  <c r="G200" i="16"/>
  <c r="F224" i="16"/>
  <c r="I226" i="16"/>
  <c r="G228" i="16"/>
  <c r="J230" i="16"/>
  <c r="H232" i="16"/>
  <c r="F234" i="16"/>
  <c r="I235" i="16"/>
  <c r="G238" i="16"/>
  <c r="J240" i="16"/>
  <c r="H242" i="16"/>
  <c r="F245" i="16"/>
  <c r="I246" i="16"/>
  <c r="G249" i="16"/>
  <c r="J250" i="16"/>
  <c r="H178" i="16"/>
  <c r="G224" i="16"/>
  <c r="J226" i="16"/>
  <c r="H228" i="16"/>
  <c r="F231" i="16"/>
  <c r="I232" i="16"/>
  <c r="G234" i="16"/>
  <c r="J235" i="16"/>
  <c r="H238" i="16"/>
  <c r="F241" i="16"/>
  <c r="I242" i="16"/>
  <c r="G245" i="16"/>
  <c r="J246" i="16"/>
  <c r="H249" i="16"/>
  <c r="F252" i="16"/>
  <c r="F263" i="16"/>
  <c r="G180" i="16"/>
  <c r="J63" i="17"/>
  <c r="K266" i="16"/>
  <c r="H224" i="16"/>
  <c r="F227" i="16"/>
  <c r="I228" i="16"/>
  <c r="G231" i="16"/>
  <c r="J232" i="16"/>
  <c r="H234" i="16"/>
  <c r="F237" i="16"/>
  <c r="F236" i="16"/>
  <c r="I238" i="16"/>
  <c r="G241" i="16"/>
  <c r="J242" i="16"/>
  <c r="H245" i="16"/>
  <c r="F247" i="16"/>
  <c r="I249" i="16"/>
  <c r="I248" i="16"/>
  <c r="G252" i="16"/>
  <c r="G263" i="16"/>
  <c r="G262" i="16"/>
  <c r="H183" i="16"/>
  <c r="J213" i="16"/>
  <c r="J212" i="16"/>
  <c r="F223" i="16"/>
  <c r="I224" i="16"/>
  <c r="G227" i="16"/>
  <c r="J228" i="16"/>
  <c r="H231" i="16"/>
  <c r="F233" i="16"/>
  <c r="I234" i="16"/>
  <c r="G237" i="16"/>
  <c r="J238" i="16"/>
  <c r="H241" i="16"/>
  <c r="F244" i="16"/>
  <c r="I245" i="16"/>
  <c r="G247" i="16"/>
  <c r="J249" i="16"/>
  <c r="H252" i="16"/>
  <c r="J185" i="16"/>
  <c r="H173" i="16"/>
  <c r="J181" i="16"/>
  <c r="G190" i="16"/>
  <c r="I197" i="16"/>
  <c r="I182" i="16"/>
  <c r="F191" i="16"/>
  <c r="H199" i="16"/>
  <c r="J176" i="16"/>
  <c r="G184" i="16"/>
  <c r="I192" i="16"/>
  <c r="F202" i="16"/>
  <c r="I177" i="16"/>
  <c r="F185" i="16"/>
  <c r="H194" i="16"/>
  <c r="J202" i="16"/>
  <c r="G195" i="16"/>
  <c r="F213" i="16"/>
  <c r="F212" i="16"/>
  <c r="F181" i="16"/>
  <c r="H188" i="16"/>
  <c r="J196" i="16"/>
  <c r="J173" i="16"/>
  <c r="H176" i="16"/>
  <c r="F178" i="16"/>
  <c r="I180" i="16"/>
  <c r="G182" i="16"/>
  <c r="J183" i="16"/>
  <c r="H185" i="16"/>
  <c r="F188" i="16"/>
  <c r="I190" i="16"/>
  <c r="G192" i="16"/>
  <c r="J194" i="16"/>
  <c r="H196" i="16"/>
  <c r="F199" i="16"/>
  <c r="I200" i="16"/>
  <c r="F174" i="16"/>
  <c r="I176" i="16"/>
  <c r="G178" i="16"/>
  <c r="J180" i="16"/>
  <c r="H182" i="16"/>
  <c r="F184" i="16"/>
  <c r="I185" i="16"/>
  <c r="G188" i="16"/>
  <c r="J190" i="16"/>
  <c r="H192" i="16"/>
  <c r="F195" i="16"/>
  <c r="I196" i="16"/>
  <c r="G199" i="16"/>
  <c r="J200" i="16"/>
  <c r="H174" i="16"/>
  <c r="F177" i="16"/>
  <c r="I178" i="16"/>
  <c r="G181" i="16"/>
  <c r="J182" i="16"/>
  <c r="H184" i="16"/>
  <c r="F187" i="16"/>
  <c r="I188" i="16"/>
  <c r="G191" i="16"/>
  <c r="J192" i="16"/>
  <c r="H195" i="16"/>
  <c r="F197" i="16"/>
  <c r="I199" i="16"/>
  <c r="G202" i="16"/>
  <c r="F173" i="16"/>
  <c r="I174" i="16"/>
  <c r="G177" i="16"/>
  <c r="J178" i="16"/>
  <c r="H181" i="16"/>
  <c r="F183" i="16"/>
  <c r="I184" i="16"/>
  <c r="G187" i="16"/>
  <c r="J188" i="16"/>
  <c r="H191" i="16"/>
  <c r="F194" i="16"/>
  <c r="I195" i="16"/>
  <c r="G197" i="16"/>
  <c r="J199" i="16"/>
  <c r="H202" i="16"/>
  <c r="H213" i="16"/>
  <c r="H212" i="16"/>
  <c r="G173" i="16"/>
  <c r="J174" i="16"/>
  <c r="H177" i="16"/>
  <c r="F180" i="16"/>
  <c r="I181" i="16"/>
  <c r="G183" i="16"/>
  <c r="J184" i="16"/>
  <c r="H187" i="16"/>
  <c r="F190" i="16"/>
  <c r="I191" i="16"/>
  <c r="G194" i="16"/>
  <c r="J195" i="16"/>
  <c r="H197" i="16"/>
  <c r="F200" i="16"/>
  <c r="I202" i="16"/>
  <c r="I213" i="16"/>
  <c r="I212" i="16"/>
  <c r="I173" i="16"/>
  <c r="G176" i="16"/>
  <c r="J177" i="16"/>
  <c r="H180" i="16"/>
  <c r="F182" i="16"/>
  <c r="I183" i="16"/>
  <c r="G185" i="16"/>
  <c r="J187" i="16"/>
  <c r="H190" i="16"/>
  <c r="F192" i="16"/>
  <c r="I194" i="16"/>
  <c r="G196" i="16"/>
  <c r="J197" i="16"/>
  <c r="H200" i="16"/>
  <c r="J123" i="16"/>
  <c r="H126" i="16"/>
  <c r="F128" i="16"/>
  <c r="I130" i="16"/>
  <c r="G132" i="16"/>
  <c r="J133" i="16"/>
  <c r="H135" i="16"/>
  <c r="F138" i="16"/>
  <c r="I140" i="16"/>
  <c r="G142" i="16"/>
  <c r="J144" i="16"/>
  <c r="H146" i="16"/>
  <c r="F149" i="16"/>
  <c r="I150" i="16"/>
  <c r="F124" i="16"/>
  <c r="I126" i="16"/>
  <c r="G128" i="16"/>
  <c r="J130" i="16"/>
  <c r="H132" i="16"/>
  <c r="F134" i="16"/>
  <c r="I135" i="16"/>
  <c r="G138" i="16"/>
  <c r="J140" i="16"/>
  <c r="H142" i="16"/>
  <c r="F145" i="16"/>
  <c r="I146" i="16"/>
  <c r="G149" i="16"/>
  <c r="J150" i="16"/>
  <c r="G124" i="16"/>
  <c r="J126" i="16"/>
  <c r="H128" i="16"/>
  <c r="F131" i="16"/>
  <c r="I132" i="16"/>
  <c r="G134" i="16"/>
  <c r="J135" i="16"/>
  <c r="H138" i="16"/>
  <c r="F141" i="16"/>
  <c r="I142" i="16"/>
  <c r="G145" i="16"/>
  <c r="J146" i="16"/>
  <c r="H149" i="16"/>
  <c r="F152" i="16"/>
  <c r="F163" i="16"/>
  <c r="F162" i="16"/>
  <c r="H124" i="16"/>
  <c r="F127" i="16"/>
  <c r="I128" i="16"/>
  <c r="G131" i="16"/>
  <c r="J132" i="16"/>
  <c r="H134" i="16"/>
  <c r="F137" i="16"/>
  <c r="I138" i="16"/>
  <c r="G141" i="16"/>
  <c r="J142" i="16"/>
  <c r="H145" i="16"/>
  <c r="F147" i="16"/>
  <c r="I149" i="16"/>
  <c r="G152" i="16"/>
  <c r="G163" i="16"/>
  <c r="G162" i="16"/>
  <c r="F123" i="16"/>
  <c r="I124" i="16"/>
  <c r="G127" i="16"/>
  <c r="J128" i="16"/>
  <c r="H131" i="16"/>
  <c r="F133" i="16"/>
  <c r="I134" i="16"/>
  <c r="G137" i="16"/>
  <c r="J138" i="16"/>
  <c r="H141" i="16"/>
  <c r="F144" i="16"/>
  <c r="I145" i="16"/>
  <c r="G147" i="16"/>
  <c r="J149" i="16"/>
  <c r="H152" i="16"/>
  <c r="H163" i="16"/>
  <c r="H162" i="16"/>
  <c r="G123" i="16"/>
  <c r="J124" i="16"/>
  <c r="H127" i="16"/>
  <c r="F130" i="16"/>
  <c r="I131" i="16"/>
  <c r="G133" i="16"/>
  <c r="J134" i="16"/>
  <c r="H137" i="16"/>
  <c r="F140" i="16"/>
  <c r="I141" i="16"/>
  <c r="G144" i="16"/>
  <c r="J145" i="16"/>
  <c r="H147" i="16"/>
  <c r="F150" i="16"/>
  <c r="I152" i="16"/>
  <c r="I163" i="16"/>
  <c r="I162" i="16"/>
  <c r="H123" i="16"/>
  <c r="F126" i="16"/>
  <c r="I127" i="16"/>
  <c r="G130" i="16"/>
  <c r="J131" i="16"/>
  <c r="H133" i="16"/>
  <c r="F135" i="16"/>
  <c r="I137" i="16"/>
  <c r="G140" i="16"/>
  <c r="J141" i="16"/>
  <c r="H144" i="16"/>
  <c r="F146" i="16"/>
  <c r="I147" i="16"/>
  <c r="G150" i="16"/>
  <c r="J152" i="16"/>
  <c r="J163" i="16"/>
  <c r="J162" i="16"/>
  <c r="I123" i="16"/>
  <c r="G126" i="16"/>
  <c r="J127" i="16"/>
  <c r="H130" i="16"/>
  <c r="F132" i="16"/>
  <c r="I133" i="16"/>
  <c r="G135" i="16"/>
  <c r="J137" i="16"/>
  <c r="H140" i="16"/>
  <c r="F142" i="16"/>
  <c r="I144" i="16"/>
  <c r="G146" i="16"/>
  <c r="J147" i="16"/>
  <c r="H150" i="16"/>
  <c r="G112" i="16"/>
  <c r="F73" i="16"/>
  <c r="I74" i="16"/>
  <c r="G77" i="16"/>
  <c r="J78" i="16"/>
  <c r="H81" i="16"/>
  <c r="F83" i="16"/>
  <c r="I84" i="16"/>
  <c r="G87" i="16"/>
  <c r="J88" i="16"/>
  <c r="H91" i="16"/>
  <c r="F94" i="16"/>
  <c r="I95" i="16"/>
  <c r="G97" i="16"/>
  <c r="J99" i="16"/>
  <c r="H102" i="16"/>
  <c r="H113" i="16"/>
  <c r="G73" i="16"/>
  <c r="J74" i="16"/>
  <c r="H77" i="16"/>
  <c r="F80" i="16"/>
  <c r="I81" i="16"/>
  <c r="G83" i="16"/>
  <c r="G32" i="16"/>
  <c r="J84" i="16"/>
  <c r="H87" i="16"/>
  <c r="F90" i="16"/>
  <c r="I91" i="16"/>
  <c r="G94" i="16"/>
  <c r="J95" i="16"/>
  <c r="H97" i="16"/>
  <c r="F100" i="16"/>
  <c r="I102" i="16"/>
  <c r="I113" i="16"/>
  <c r="H73" i="16"/>
  <c r="F76" i="16"/>
  <c r="I77" i="16"/>
  <c r="G80" i="16"/>
  <c r="J81" i="16"/>
  <c r="H83" i="16"/>
  <c r="F85" i="16"/>
  <c r="I87" i="16"/>
  <c r="G90" i="16"/>
  <c r="J91" i="16"/>
  <c r="H94" i="16"/>
  <c r="F96" i="16"/>
  <c r="I97" i="16"/>
  <c r="G100" i="16"/>
  <c r="J102" i="16"/>
  <c r="J113" i="16"/>
  <c r="I73" i="16"/>
  <c r="G76" i="16"/>
  <c r="J77" i="16"/>
  <c r="H80" i="16"/>
  <c r="H29" i="16"/>
  <c r="F82" i="16"/>
  <c r="I83" i="16"/>
  <c r="I32" i="16"/>
  <c r="G85" i="16"/>
  <c r="J87" i="16"/>
  <c r="H90" i="16"/>
  <c r="F92" i="16"/>
  <c r="I94" i="16"/>
  <c r="G96" i="16"/>
  <c r="J97" i="16"/>
  <c r="H100" i="16"/>
  <c r="J73" i="16"/>
  <c r="H76" i="16"/>
  <c r="F78" i="16"/>
  <c r="I80" i="16"/>
  <c r="I29" i="16"/>
  <c r="G82" i="16"/>
  <c r="J83" i="16"/>
  <c r="H85" i="16"/>
  <c r="F88" i="16"/>
  <c r="I90" i="16"/>
  <c r="G92" i="16"/>
  <c r="J94" i="16"/>
  <c r="H96" i="16"/>
  <c r="F99" i="16"/>
  <c r="I100" i="16"/>
  <c r="F74" i="16"/>
  <c r="I76" i="16"/>
  <c r="G78" i="16"/>
  <c r="J80" i="16"/>
  <c r="H82" i="16"/>
  <c r="F84" i="16"/>
  <c r="I85" i="16"/>
  <c r="G88" i="16"/>
  <c r="J90" i="16"/>
  <c r="H92" i="16"/>
  <c r="H41" i="16"/>
  <c r="F95" i="16"/>
  <c r="I96" i="16"/>
  <c r="G99" i="16"/>
  <c r="J100" i="16"/>
  <c r="G74" i="16"/>
  <c r="J76" i="16"/>
  <c r="H78" i="16"/>
  <c r="F81" i="16"/>
  <c r="F30" i="16"/>
  <c r="I82" i="16"/>
  <c r="G84" i="16"/>
  <c r="J85" i="16"/>
  <c r="H88" i="16"/>
  <c r="H37" i="16"/>
  <c r="F91" i="16"/>
  <c r="I92" i="16"/>
  <c r="G95" i="16"/>
  <c r="J96" i="16"/>
  <c r="H99" i="16"/>
  <c r="H98" i="16"/>
  <c r="F102" i="16"/>
  <c r="F113" i="16"/>
  <c r="H74" i="16"/>
  <c r="F77" i="16"/>
  <c r="I78" i="16"/>
  <c r="G81" i="16"/>
  <c r="G30" i="16"/>
  <c r="G28" i="16"/>
  <c r="J82" i="16"/>
  <c r="H84" i="16"/>
  <c r="H33" i="16"/>
  <c r="F87" i="16"/>
  <c r="I88" i="16"/>
  <c r="I37" i="16"/>
  <c r="G91" i="16"/>
  <c r="J92" i="16"/>
  <c r="H95" i="16"/>
  <c r="F97" i="16"/>
  <c r="I99" i="16"/>
  <c r="G102" i="16"/>
  <c r="F266" i="16"/>
  <c r="F116" i="16"/>
  <c r="K16" i="13"/>
  <c r="D16" i="13"/>
  <c r="E16" i="13" s="1"/>
  <c r="I52" i="17"/>
  <c r="J216" i="16"/>
  <c r="H52" i="17"/>
  <c r="I216" i="16"/>
  <c r="G52" i="17"/>
  <c r="H216" i="16"/>
  <c r="F52" i="17"/>
  <c r="G216" i="16"/>
  <c r="E52" i="17"/>
  <c r="F216" i="16"/>
  <c r="J51" i="17"/>
  <c r="J50" i="17"/>
  <c r="J49" i="17"/>
  <c r="J48" i="17"/>
  <c r="I41" i="17"/>
  <c r="J166" i="16"/>
  <c r="H41" i="17"/>
  <c r="I166" i="16"/>
  <c r="G41" i="17"/>
  <c r="H166" i="16"/>
  <c r="F41" i="17"/>
  <c r="G166" i="16"/>
  <c r="E41" i="17"/>
  <c r="F166" i="16"/>
  <c r="J40" i="17"/>
  <c r="J39" i="17"/>
  <c r="J38" i="17"/>
  <c r="J37" i="17"/>
  <c r="F26" i="16"/>
  <c r="F27" i="16"/>
  <c r="F25" i="16"/>
  <c r="F22" i="16"/>
  <c r="G62" i="16"/>
  <c r="I43" i="16"/>
  <c r="J26" i="16"/>
  <c r="F23" i="16"/>
  <c r="J40" i="16"/>
  <c r="H40" i="16"/>
  <c r="I23" i="16"/>
  <c r="J31" i="16"/>
  <c r="F44" i="16"/>
  <c r="G27" i="16"/>
  <c r="J32" i="16"/>
  <c r="F34" i="16"/>
  <c r="J46" i="16"/>
  <c r="F31" i="16"/>
  <c r="G39" i="16"/>
  <c r="H22" i="16"/>
  <c r="H46" i="16"/>
  <c r="J37" i="16"/>
  <c r="F46" i="16"/>
  <c r="J34" i="16"/>
  <c r="I25" i="16"/>
  <c r="G31" i="16"/>
  <c r="G45" i="16"/>
  <c r="I36" i="16"/>
  <c r="J44" i="16"/>
  <c r="F29" i="16"/>
  <c r="G36" i="16"/>
  <c r="H44" i="16"/>
  <c r="I27" i="16"/>
  <c r="G33" i="16"/>
  <c r="J39" i="16"/>
  <c r="H45" i="16"/>
  <c r="I33" i="16"/>
  <c r="J41" i="16"/>
  <c r="I31" i="16"/>
  <c r="G37" i="16"/>
  <c r="J43" i="16"/>
  <c r="F41" i="16"/>
  <c r="G25" i="16"/>
  <c r="H32" i="16"/>
  <c r="I40" i="16"/>
  <c r="J23" i="16"/>
  <c r="F32" i="16"/>
  <c r="G40" i="16"/>
  <c r="H23" i="16"/>
  <c r="J45" i="16"/>
  <c r="I34" i="16"/>
  <c r="G41" i="16"/>
  <c r="H25" i="16"/>
  <c r="H39" i="16"/>
  <c r="I22" i="16"/>
  <c r="I46" i="16"/>
  <c r="J30" i="16"/>
  <c r="G46" i="16"/>
  <c r="H30" i="16"/>
  <c r="G44" i="16"/>
  <c r="H27" i="16"/>
  <c r="F33" i="16"/>
  <c r="I39" i="16"/>
  <c r="J22" i="16"/>
  <c r="J36" i="16"/>
  <c r="F45" i="16"/>
  <c r="G29" i="16"/>
  <c r="H36" i="16"/>
  <c r="I44" i="16"/>
  <c r="J27" i="16"/>
  <c r="I41" i="16"/>
  <c r="J25" i="16"/>
  <c r="H31" i="16"/>
  <c r="F37" i="16"/>
  <c r="G34" i="16"/>
  <c r="H43" i="16"/>
  <c r="I26" i="16"/>
  <c r="F43" i="16"/>
  <c r="G26" i="16"/>
  <c r="F40" i="16"/>
  <c r="G23" i="16"/>
  <c r="I45" i="16"/>
  <c r="J29" i="16"/>
  <c r="H34" i="16"/>
  <c r="F136" i="16"/>
  <c r="F36" i="16"/>
  <c r="I98" i="16"/>
  <c r="F225" i="16"/>
  <c r="I51" i="16"/>
  <c r="J75" i="16"/>
  <c r="K184" i="16"/>
  <c r="G198" i="16"/>
  <c r="G143" i="16"/>
  <c r="G136" i="16"/>
  <c r="F186" i="16"/>
  <c r="I222" i="16"/>
  <c r="H172" i="16"/>
  <c r="J189" i="16"/>
  <c r="G248" i="16"/>
  <c r="K87" i="16"/>
  <c r="H229" i="16"/>
  <c r="K174" i="16"/>
  <c r="H189" i="16"/>
  <c r="J222" i="16"/>
  <c r="J239" i="16"/>
  <c r="J186" i="16"/>
  <c r="G51" i="16"/>
  <c r="I136" i="16"/>
  <c r="G86" i="16"/>
  <c r="I172" i="16"/>
  <c r="K94" i="16"/>
  <c r="F98" i="16"/>
  <c r="J51" i="16"/>
  <c r="G125" i="16"/>
  <c r="I148" i="16"/>
  <c r="K144" i="16"/>
  <c r="F62" i="16"/>
  <c r="J49" i="16"/>
  <c r="H51" i="16"/>
  <c r="G49" i="16"/>
  <c r="K202" i="16"/>
  <c r="H193" i="16"/>
  <c r="J243" i="16"/>
  <c r="K197" i="16"/>
  <c r="I186" i="16"/>
  <c r="F139" i="16"/>
  <c r="J148" i="16"/>
  <c r="F243" i="16"/>
  <c r="G175" i="16"/>
  <c r="F222" i="16"/>
  <c r="K247" i="16"/>
  <c r="K246" i="16"/>
  <c r="H236" i="16"/>
  <c r="K150" i="16"/>
  <c r="K133" i="16"/>
  <c r="H125" i="16"/>
  <c r="I193" i="16"/>
  <c r="J175" i="16"/>
  <c r="K176" i="16"/>
  <c r="K199" i="16"/>
  <c r="G179" i="16"/>
  <c r="K181" i="16"/>
  <c r="K177" i="16"/>
  <c r="H175" i="16"/>
  <c r="F75" i="16"/>
  <c r="K77" i="16"/>
  <c r="I122" i="16"/>
  <c r="K141" i="16"/>
  <c r="K187" i="16"/>
  <c r="K137" i="16"/>
  <c r="H136" i="16"/>
  <c r="H129" i="16"/>
  <c r="K192" i="16"/>
  <c r="G186" i="16"/>
  <c r="K194" i="16"/>
  <c r="F175" i="16"/>
  <c r="H248" i="16"/>
  <c r="K242" i="16"/>
  <c r="I225" i="16"/>
  <c r="K235" i="16"/>
  <c r="G172" i="16"/>
  <c r="H222" i="16"/>
  <c r="F248" i="16"/>
  <c r="G229" i="16"/>
  <c r="G236" i="16"/>
  <c r="K178" i="16"/>
  <c r="H143" i="16"/>
  <c r="J248" i="16"/>
  <c r="K152" i="16"/>
  <c r="K134" i="16"/>
  <c r="J139" i="16"/>
  <c r="K127" i="16"/>
  <c r="K190" i="16"/>
  <c r="K173" i="16"/>
  <c r="G93" i="16"/>
  <c r="F198" i="16"/>
  <c r="I48" i="16"/>
  <c r="K237" i="16"/>
  <c r="K252" i="16"/>
  <c r="K245" i="16"/>
  <c r="K238" i="16"/>
  <c r="I239" i="16"/>
  <c r="F51" i="16"/>
  <c r="K124" i="16"/>
  <c r="F172" i="16"/>
  <c r="K224" i="16"/>
  <c r="K250" i="16"/>
  <c r="I243" i="16"/>
  <c r="I236" i="16"/>
  <c r="F86" i="16"/>
  <c r="F125" i="16"/>
  <c r="F49" i="16"/>
  <c r="H148" i="16"/>
  <c r="K263" i="16"/>
  <c r="F262" i="16"/>
  <c r="K262" i="16"/>
  <c r="K249" i="16"/>
  <c r="K232" i="16"/>
  <c r="G225" i="16"/>
  <c r="K230" i="16"/>
  <c r="F229" i="16"/>
  <c r="J143" i="16"/>
  <c r="F129" i="16"/>
  <c r="K140" i="16"/>
  <c r="I129" i="16"/>
  <c r="J129" i="16"/>
  <c r="H139" i="16"/>
  <c r="K126" i="16"/>
  <c r="F148" i="16"/>
  <c r="K233" i="16"/>
  <c r="J225" i="16"/>
  <c r="H243" i="16"/>
  <c r="H239" i="16"/>
  <c r="K213" i="16"/>
  <c r="K74" i="16"/>
  <c r="I189" i="16"/>
  <c r="J198" i="16"/>
  <c r="K196" i="16"/>
  <c r="K180" i="16"/>
  <c r="K241" i="16"/>
  <c r="K228" i="16"/>
  <c r="J236" i="16"/>
  <c r="K182" i="16"/>
  <c r="F189" i="16"/>
  <c r="G193" i="16"/>
  <c r="K195" i="16"/>
  <c r="K188" i="16"/>
  <c r="G239" i="16"/>
  <c r="K226" i="16"/>
  <c r="F179" i="16"/>
  <c r="J193" i="16"/>
  <c r="H186" i="16"/>
  <c r="I49" i="16"/>
  <c r="F193" i="16"/>
  <c r="H48" i="16"/>
  <c r="H198" i="16"/>
  <c r="K183" i="16"/>
  <c r="K191" i="16"/>
  <c r="H179" i="16"/>
  <c r="K147" i="16"/>
  <c r="J122" i="16"/>
  <c r="G122" i="16"/>
  <c r="K131" i="16"/>
  <c r="G139" i="16"/>
  <c r="K123" i="16"/>
  <c r="K130" i="16"/>
  <c r="K128" i="16"/>
  <c r="F79" i="16"/>
  <c r="J86" i="16"/>
  <c r="H72" i="16"/>
  <c r="K90" i="16"/>
  <c r="I79" i="16"/>
  <c r="K113" i="16"/>
  <c r="J93" i="16"/>
  <c r="G89" i="16"/>
  <c r="K149" i="16"/>
  <c r="I125" i="16"/>
  <c r="K135" i="16"/>
  <c r="F48" i="16"/>
  <c r="F143" i="16"/>
  <c r="K143" i="16"/>
  <c r="I143" i="16"/>
  <c r="G148" i="16"/>
  <c r="K132" i="16"/>
  <c r="K138" i="16"/>
  <c r="J172" i="16"/>
  <c r="K200" i="16"/>
  <c r="I179" i="16"/>
  <c r="K185" i="16"/>
  <c r="J48" i="16"/>
  <c r="I175" i="16"/>
  <c r="I198" i="16"/>
  <c r="K198" i="16"/>
  <c r="J179" i="16"/>
  <c r="G189" i="16"/>
  <c r="H49" i="16"/>
  <c r="J125" i="16"/>
  <c r="K125" i="16"/>
  <c r="G129" i="16"/>
  <c r="H122" i="16"/>
  <c r="F122" i="16"/>
  <c r="K145" i="16"/>
  <c r="K142" i="16"/>
  <c r="K146" i="16"/>
  <c r="K163" i="16"/>
  <c r="J136" i="16"/>
  <c r="I139" i="16"/>
  <c r="G48" i="16"/>
  <c r="F112" i="16"/>
  <c r="J98" i="16"/>
  <c r="J72" i="16"/>
  <c r="I89" i="16"/>
  <c r="K92" i="16"/>
  <c r="K89" i="16"/>
  <c r="J79" i="16"/>
  <c r="K76" i="16"/>
  <c r="K91" i="16"/>
  <c r="G98" i="16"/>
  <c r="H75" i="16"/>
  <c r="K85" i="16"/>
  <c r="K97" i="16"/>
  <c r="G79" i="16"/>
  <c r="K80" i="16"/>
  <c r="K100" i="16"/>
  <c r="K102" i="16"/>
  <c r="I75" i="16"/>
  <c r="K88" i="16"/>
  <c r="K99" i="16"/>
  <c r="H89" i="16"/>
  <c r="J62" i="16"/>
  <c r="J112" i="16"/>
  <c r="H112" i="16"/>
  <c r="H62" i="16"/>
  <c r="G72" i="16"/>
  <c r="F93" i="16"/>
  <c r="K84" i="16"/>
  <c r="J89" i="16"/>
  <c r="K96" i="16"/>
  <c r="I93" i="16"/>
  <c r="K83" i="16"/>
  <c r="K73" i="16"/>
  <c r="K78" i="16"/>
  <c r="K81" i="16"/>
  <c r="F72" i="16"/>
  <c r="F89" i="16"/>
  <c r="K82" i="16"/>
  <c r="H93" i="16"/>
  <c r="H79" i="16"/>
  <c r="I72" i="16"/>
  <c r="H86" i="16"/>
  <c r="K86" i="16"/>
  <c r="I86" i="16"/>
  <c r="I62" i="16"/>
  <c r="I112" i="16"/>
  <c r="G75" i="16"/>
  <c r="K75" i="16"/>
  <c r="K95" i="16"/>
  <c r="J41" i="17"/>
  <c r="K166" i="16"/>
  <c r="J52" i="17"/>
  <c r="K216" i="16"/>
  <c r="I15" i="13"/>
  <c r="K25" i="16"/>
  <c r="E25" i="16"/>
  <c r="F28" i="16"/>
  <c r="H28" i="16"/>
  <c r="K136" i="16"/>
  <c r="K186" i="16"/>
  <c r="K139" i="16"/>
  <c r="K175" i="16"/>
  <c r="K172" i="16"/>
  <c r="K189" i="16"/>
  <c r="K248" i="16"/>
  <c r="K193" i="16"/>
  <c r="K148" i="16"/>
  <c r="K236" i="16"/>
  <c r="K129" i="16"/>
  <c r="K179" i="16"/>
  <c r="K98" i="16"/>
  <c r="K72" i="16"/>
  <c r="K122" i="16"/>
  <c r="K112" i="16"/>
  <c r="D17" i="13"/>
  <c r="E17" i="13" s="1"/>
  <c r="E14" i="6"/>
  <c r="I14" i="6"/>
  <c r="F14" i="6"/>
  <c r="E7" i="17"/>
  <c r="E6" i="17"/>
  <c r="E7" i="16"/>
  <c r="E6" i="16"/>
  <c r="K36" i="16"/>
  <c r="E36" i="16"/>
  <c r="K46" i="16"/>
  <c r="E46" i="16"/>
  <c r="K51" i="16"/>
  <c r="E51" i="16"/>
  <c r="K49" i="16"/>
  <c r="E49" i="16"/>
  <c r="K32" i="16"/>
  <c r="E32" i="16"/>
  <c r="K48" i="16"/>
  <c r="E48" i="16"/>
  <c r="G38" i="16"/>
  <c r="H38" i="16"/>
  <c r="I38" i="16"/>
  <c r="K29" i="16"/>
  <c r="E29" i="16"/>
  <c r="K40" i="16"/>
  <c r="E40" i="16"/>
  <c r="K41" i="16"/>
  <c r="E41" i="16"/>
  <c r="K23" i="16"/>
  <c r="E23" i="16"/>
  <c r="K27" i="16"/>
  <c r="E27" i="16"/>
  <c r="K31" i="16"/>
  <c r="E31" i="16"/>
  <c r="K34" i="16"/>
  <c r="E34" i="16"/>
  <c r="K37" i="16"/>
  <c r="E37" i="16"/>
  <c r="K44" i="16"/>
  <c r="E44" i="16"/>
  <c r="K45" i="16"/>
  <c r="E45" i="16"/>
  <c r="J38" i="16"/>
  <c r="I19" i="17"/>
  <c r="H19" i="17"/>
  <c r="G19" i="17"/>
  <c r="F19" i="17"/>
  <c r="E19" i="17"/>
  <c r="J18" i="17"/>
  <c r="J16" i="17"/>
  <c r="J61" i="16"/>
  <c r="I61" i="16"/>
  <c r="H61" i="16"/>
  <c r="G61" i="16"/>
  <c r="F61" i="16"/>
  <c r="K61" i="16"/>
  <c r="J19" i="17"/>
  <c r="D20" i="2"/>
  <c r="J47" i="16"/>
  <c r="F21" i="16"/>
  <c r="J24" i="16"/>
  <c r="G35" i="16"/>
  <c r="G47" i="16"/>
  <c r="H35" i="16"/>
  <c r="F24" i="16"/>
  <c r="I35" i="16"/>
  <c r="H42" i="16"/>
  <c r="F47" i="16"/>
  <c r="J21" i="16"/>
  <c r="H21" i="16"/>
  <c r="G24" i="16"/>
  <c r="I42" i="16"/>
  <c r="I24" i="16"/>
  <c r="J42" i="16"/>
  <c r="I21" i="16"/>
  <c r="J35" i="16"/>
  <c r="H47" i="16"/>
  <c r="I47" i="16"/>
  <c r="F35" i="16"/>
  <c r="F42" i="16"/>
  <c r="E47" i="16"/>
  <c r="E35" i="16"/>
  <c r="K35" i="16"/>
  <c r="K47" i="16"/>
  <c r="G67" i="16"/>
  <c r="H67" i="16"/>
  <c r="I67" i="16"/>
  <c r="J67" i="16"/>
  <c r="E15" i="6"/>
  <c r="F15" i="6"/>
  <c r="I15" i="6"/>
  <c r="I16" i="6"/>
  <c r="H15" i="6"/>
  <c r="G15" i="6"/>
  <c r="E16" i="6"/>
  <c r="D8" i="13"/>
  <c r="D7" i="13"/>
  <c r="D7" i="6"/>
  <c r="D8" i="6"/>
  <c r="K17" i="13"/>
  <c r="K15" i="13"/>
  <c r="F67" i="16"/>
  <c r="K67" i="16"/>
  <c r="K33" i="13"/>
  <c r="D24" i="2" s="1"/>
  <c r="J15" i="6"/>
  <c r="F16" i="6"/>
  <c r="G14" i="6"/>
  <c r="H14" i="6"/>
  <c r="H16" i="6"/>
  <c r="K93" i="16"/>
  <c r="K62" i="16"/>
  <c r="E62" i="16"/>
  <c r="E61" i="16"/>
  <c r="K79" i="16"/>
  <c r="K162" i="16"/>
  <c r="K212" i="16"/>
  <c r="E165" i="16"/>
  <c r="E215" i="16"/>
  <c r="J261" i="16"/>
  <c r="H261" i="16"/>
  <c r="F261" i="16"/>
  <c r="I260" i="16"/>
  <c r="H260" i="16"/>
  <c r="F260" i="16"/>
  <c r="I259" i="16"/>
  <c r="G259" i="16"/>
  <c r="F259" i="16"/>
  <c r="I258" i="16"/>
  <c r="G258" i="16"/>
  <c r="J257" i="16"/>
  <c r="H257" i="16"/>
  <c r="F257" i="16"/>
  <c r="I256" i="16"/>
  <c r="G256" i="16"/>
  <c r="F256" i="16"/>
  <c r="I255" i="16"/>
  <c r="G255" i="16"/>
  <c r="F255" i="16"/>
  <c r="I254" i="16"/>
  <c r="G254" i="16"/>
  <c r="J253" i="16"/>
  <c r="H253" i="16"/>
  <c r="F253" i="16"/>
  <c r="G261" i="16"/>
  <c r="J259" i="16"/>
  <c r="H258" i="16"/>
  <c r="G257" i="16"/>
  <c r="H256" i="16"/>
  <c r="J255" i="16"/>
  <c r="H254" i="16"/>
  <c r="G253" i="16"/>
  <c r="G223" i="16"/>
  <c r="H227" i="16"/>
  <c r="I231" i="16"/>
  <c r="J234" i="16"/>
  <c r="F240" i="16"/>
  <c r="G244" i="16"/>
  <c r="I161" i="16"/>
  <c r="H161" i="16"/>
  <c r="F161" i="16"/>
  <c r="I160" i="16"/>
  <c r="G160" i="16"/>
  <c r="F160" i="16"/>
  <c r="I159" i="16"/>
  <c r="G159" i="16"/>
  <c r="J158" i="16"/>
  <c r="H158" i="16"/>
  <c r="F158" i="16"/>
  <c r="I157" i="16"/>
  <c r="I56" i="16"/>
  <c r="H157" i="16"/>
  <c r="F157" i="16"/>
  <c r="I156" i="16"/>
  <c r="G156" i="16"/>
  <c r="F156" i="16"/>
  <c r="I155" i="16"/>
  <c r="G155" i="16"/>
  <c r="J154" i="16"/>
  <c r="H154" i="16"/>
  <c r="F154" i="16"/>
  <c r="I153" i="16"/>
  <c r="H153" i="16"/>
  <c r="F153" i="16"/>
  <c r="J161" i="16"/>
  <c r="G161" i="16"/>
  <c r="H160" i="16"/>
  <c r="J159" i="16"/>
  <c r="J58" i="16"/>
  <c r="F159" i="16"/>
  <c r="I158" i="16"/>
  <c r="J157" i="16"/>
  <c r="G157" i="16"/>
  <c r="H156" i="16"/>
  <c r="J155" i="16"/>
  <c r="F155" i="16"/>
  <c r="I154" i="16"/>
  <c r="J153" i="16"/>
  <c r="G153" i="16"/>
  <c r="I111" i="16"/>
  <c r="G111" i="16"/>
  <c r="J110" i="16"/>
  <c r="H110" i="16"/>
  <c r="H59" i="16"/>
  <c r="H111" i="16"/>
  <c r="I110" i="16"/>
  <c r="F110" i="16"/>
  <c r="I109" i="16"/>
  <c r="G109" i="16"/>
  <c r="J108" i="16"/>
  <c r="H108" i="16"/>
  <c r="J107" i="16"/>
  <c r="J56" i="16"/>
  <c r="H107" i="16"/>
  <c r="F107" i="16"/>
  <c r="I106" i="16"/>
  <c r="G106" i="16"/>
  <c r="J105" i="16"/>
  <c r="H105" i="16"/>
  <c r="F105" i="16"/>
  <c r="I104" i="16"/>
  <c r="G104" i="16"/>
  <c r="J103" i="16"/>
  <c r="H103" i="16"/>
  <c r="F103" i="16"/>
  <c r="G103" i="16"/>
  <c r="F104" i="16"/>
  <c r="J104" i="16"/>
  <c r="I105" i="16"/>
  <c r="H106" i="16"/>
  <c r="H55" i="16"/>
  <c r="G107" i="16"/>
  <c r="G56" i="16"/>
  <c r="F108" i="16"/>
  <c r="I108" i="16"/>
  <c r="I57" i="16"/>
  <c r="H109" i="16"/>
  <c r="G110" i="16"/>
  <c r="G59" i="16"/>
  <c r="J111" i="16"/>
  <c r="J60" i="16"/>
  <c r="G154" i="16"/>
  <c r="H155" i="16"/>
  <c r="J156" i="16"/>
  <c r="G158" i="16"/>
  <c r="H159" i="16"/>
  <c r="J160" i="16"/>
  <c r="I253" i="16"/>
  <c r="J254" i="16"/>
  <c r="I257" i="16"/>
  <c r="J258" i="16"/>
  <c r="G260" i="16"/>
  <c r="I261" i="16"/>
  <c r="F254" i="16"/>
  <c r="K254" i="16"/>
  <c r="H255" i="16"/>
  <c r="J256" i="16"/>
  <c r="F258" i="16"/>
  <c r="H259" i="16"/>
  <c r="J260" i="16"/>
  <c r="I211" i="16"/>
  <c r="G211" i="16"/>
  <c r="I210" i="16"/>
  <c r="G210" i="16"/>
  <c r="I209" i="16"/>
  <c r="G209" i="16"/>
  <c r="K209" i="16"/>
  <c r="J208" i="16"/>
  <c r="H208" i="16"/>
  <c r="F208" i="16"/>
  <c r="I207" i="16"/>
  <c r="H207" i="16"/>
  <c r="F207" i="16"/>
  <c r="I206" i="16"/>
  <c r="G206" i="16"/>
  <c r="F206" i="16"/>
  <c r="K206" i="16"/>
  <c r="I205" i="16"/>
  <c r="G205" i="16"/>
  <c r="K205" i="16"/>
  <c r="J204" i="16"/>
  <c r="H204" i="16"/>
  <c r="F204" i="16"/>
  <c r="I203" i="16"/>
  <c r="H203" i="16"/>
  <c r="F203" i="16"/>
  <c r="G204" i="16"/>
  <c r="H205" i="16"/>
  <c r="J206" i="16"/>
  <c r="G208" i="16"/>
  <c r="G57" i="16"/>
  <c r="H209" i="16"/>
  <c r="F210" i="16"/>
  <c r="K210" i="16"/>
  <c r="J210" i="16"/>
  <c r="H211" i="16"/>
  <c r="K211" i="16"/>
  <c r="I215" i="16"/>
  <c r="I217" i="16"/>
  <c r="I201" i="16"/>
  <c r="G201" i="16"/>
  <c r="G215" i="16"/>
  <c r="G217" i="16"/>
  <c r="H201" i="16"/>
  <c r="H215" i="16"/>
  <c r="H217" i="16"/>
  <c r="K204" i="16"/>
  <c r="J201" i="16"/>
  <c r="J215" i="16"/>
  <c r="J217" i="16"/>
  <c r="K207" i="16"/>
  <c r="K258" i="16"/>
  <c r="I251" i="16"/>
  <c r="H58" i="16"/>
  <c r="K108" i="16"/>
  <c r="F57" i="16"/>
  <c r="J53" i="16"/>
  <c r="G52" i="16"/>
  <c r="G101" i="16"/>
  <c r="G115" i="16"/>
  <c r="G117" i="16"/>
  <c r="H52" i="16"/>
  <c r="H101" i="16"/>
  <c r="H115" i="16"/>
  <c r="H117" i="16"/>
  <c r="G53" i="16"/>
  <c r="F54" i="16"/>
  <c r="K105" i="16"/>
  <c r="J54" i="16"/>
  <c r="I55" i="16"/>
  <c r="H56" i="16"/>
  <c r="H57" i="16"/>
  <c r="G58" i="16"/>
  <c r="K109" i="16"/>
  <c r="K110" i="16"/>
  <c r="F59" i="16"/>
  <c r="H60" i="16"/>
  <c r="J59" i="16"/>
  <c r="I60" i="16"/>
  <c r="J151" i="16"/>
  <c r="J165" i="16"/>
  <c r="J167" i="16"/>
  <c r="K155" i="16"/>
  <c r="K159" i="16"/>
  <c r="F58" i="16"/>
  <c r="H165" i="16"/>
  <c r="H167" i="16"/>
  <c r="H151" i="16"/>
  <c r="K154" i="16"/>
  <c r="K157" i="16"/>
  <c r="K160" i="16"/>
  <c r="K244" i="16"/>
  <c r="G43" i="16"/>
  <c r="G243" i="16"/>
  <c r="K243" i="16"/>
  <c r="J33" i="16"/>
  <c r="J229" i="16"/>
  <c r="J265" i="16"/>
  <c r="J267" i="16"/>
  <c r="K234" i="16"/>
  <c r="H26" i="16"/>
  <c r="H225" i="16"/>
  <c r="K225" i="16"/>
  <c r="H265" i="16"/>
  <c r="H267" i="16"/>
  <c r="K227" i="16"/>
  <c r="G251" i="16"/>
  <c r="K253" i="16"/>
  <c r="F251" i="16"/>
  <c r="J251" i="16"/>
  <c r="K256" i="16"/>
  <c r="K259" i="16"/>
  <c r="K261" i="16"/>
  <c r="J14" i="6"/>
  <c r="J16" i="6"/>
  <c r="D16" i="2"/>
  <c r="G16" i="6"/>
  <c r="K203" i="16"/>
  <c r="F201" i="16"/>
  <c r="K201" i="16"/>
  <c r="F215" i="16"/>
  <c r="F217" i="16"/>
  <c r="K208" i="16"/>
  <c r="J55" i="16"/>
  <c r="I54" i="16"/>
  <c r="F53" i="16"/>
  <c r="K104" i="16"/>
  <c r="F101" i="16"/>
  <c r="K103" i="16"/>
  <c r="F52" i="16"/>
  <c r="F115" i="16"/>
  <c r="F117" i="16"/>
  <c r="J52" i="16"/>
  <c r="J101" i="16"/>
  <c r="J115" i="16"/>
  <c r="J117" i="16"/>
  <c r="I53" i="16"/>
  <c r="I101" i="16"/>
  <c r="I115" i="16"/>
  <c r="I117" i="16"/>
  <c r="H54" i="16"/>
  <c r="G55" i="16"/>
  <c r="K106" i="16"/>
  <c r="K107" i="16"/>
  <c r="F56" i="16"/>
  <c r="K56" i="16"/>
  <c r="E56" i="16"/>
  <c r="J57" i="16"/>
  <c r="I58" i="16"/>
  <c r="I59" i="16"/>
  <c r="G60" i="16"/>
  <c r="K111" i="16"/>
  <c r="G165" i="16"/>
  <c r="G167" i="16"/>
  <c r="G151" i="16"/>
  <c r="K153" i="16"/>
  <c r="F165" i="16"/>
  <c r="F167" i="16"/>
  <c r="F151" i="16"/>
  <c r="K151" i="16"/>
  <c r="I52" i="16"/>
  <c r="I50" i="16"/>
  <c r="I165" i="16"/>
  <c r="I167" i="16"/>
  <c r="I151" i="16"/>
  <c r="H53" i="16"/>
  <c r="G54" i="16"/>
  <c r="K156" i="16"/>
  <c r="F55" i="16"/>
  <c r="K55" i="16"/>
  <c r="E55" i="16"/>
  <c r="K158" i="16"/>
  <c r="K161" i="16"/>
  <c r="F60" i="16"/>
  <c r="K60" i="16"/>
  <c r="E60" i="16"/>
  <c r="F265" i="16"/>
  <c r="F267" i="16"/>
  <c r="F39" i="16"/>
  <c r="K240" i="16"/>
  <c r="K239" i="16"/>
  <c r="F239" i="16"/>
  <c r="I30" i="16"/>
  <c r="I265" i="16"/>
  <c r="I267" i="16"/>
  <c r="K231" i="16"/>
  <c r="I229" i="16"/>
  <c r="K229" i="16"/>
  <c r="G22" i="16"/>
  <c r="G265" i="16"/>
  <c r="G267" i="16"/>
  <c r="G222" i="16"/>
  <c r="K222" i="16"/>
  <c r="K223" i="16"/>
  <c r="K265" i="16"/>
  <c r="K267" i="16"/>
  <c r="H251" i="16"/>
  <c r="K255" i="16"/>
  <c r="K257" i="16"/>
  <c r="K260" i="16"/>
  <c r="K22" i="16"/>
  <c r="G66" i="16"/>
  <c r="G68" i="16"/>
  <c r="G21" i="16"/>
  <c r="K21" i="16"/>
  <c r="K30" i="16"/>
  <c r="E30" i="16"/>
  <c r="I28" i="16"/>
  <c r="I66" i="16"/>
  <c r="I68" i="16"/>
  <c r="K115" i="16"/>
  <c r="K117" i="16"/>
  <c r="K251" i="16"/>
  <c r="K26" i="16"/>
  <c r="E26" i="16"/>
  <c r="E24" i="16"/>
  <c r="H66" i="16"/>
  <c r="H68" i="16"/>
  <c r="H24" i="16"/>
  <c r="K24" i="16"/>
  <c r="J28" i="16"/>
  <c r="J66" i="16"/>
  <c r="J68" i="16"/>
  <c r="K33" i="16"/>
  <c r="E33" i="16"/>
  <c r="K43" i="16"/>
  <c r="E43" i="16"/>
  <c r="E42" i="16"/>
  <c r="G42" i="16"/>
  <c r="K42" i="16"/>
  <c r="K54" i="16"/>
  <c r="E54" i="16"/>
  <c r="H50" i="16"/>
  <c r="F38" i="16"/>
  <c r="K39" i="16"/>
  <c r="F66" i="16"/>
  <c r="F68" i="16"/>
  <c r="K165" i="16"/>
  <c r="K167" i="16"/>
  <c r="J50" i="16"/>
  <c r="F50" i="16"/>
  <c r="K52" i="16"/>
  <c r="E52" i="16"/>
  <c r="K101" i="16"/>
  <c r="K53" i="16"/>
  <c r="E53" i="16"/>
  <c r="K215" i="16"/>
  <c r="K217" i="16"/>
  <c r="K58" i="16"/>
  <c r="E58" i="16"/>
  <c r="K59" i="16"/>
  <c r="E59" i="16"/>
  <c r="G50" i="16"/>
  <c r="K57" i="16"/>
  <c r="E57" i="16"/>
  <c r="E50" i="16"/>
  <c r="K50" i="16"/>
  <c r="E39" i="16"/>
  <c r="E38" i="16"/>
  <c r="K38" i="16"/>
  <c r="E28" i="16"/>
  <c r="K28" i="16"/>
  <c r="K66" i="16"/>
  <c r="K68" i="16"/>
  <c r="D18" i="2"/>
  <c r="E22" i="16"/>
  <c r="E21" i="16"/>
  <c r="E66" i="16"/>
  <c r="L15" i="13" l="1"/>
  <c r="K18" i="13"/>
  <c r="L17" i="13"/>
  <c r="L16" i="13"/>
  <c r="F15" i="13"/>
  <c r="M15" i="13"/>
  <c r="F17" i="13"/>
  <c r="M17" i="13"/>
  <c r="F16" i="13"/>
  <c r="M16" i="13"/>
  <c r="L18" i="13" l="1"/>
  <c r="N17" i="13"/>
  <c r="G17" i="13"/>
  <c r="O17" i="13" s="1"/>
  <c r="N16" i="13"/>
  <c r="G16" i="13"/>
  <c r="O16" i="13" s="1"/>
  <c r="M18" i="13"/>
  <c r="G15" i="13"/>
  <c r="O15" i="13" s="1"/>
  <c r="N15" i="13"/>
  <c r="N18" i="13" l="1"/>
  <c r="O18" i="13"/>
  <c r="O19" i="13" l="1"/>
  <c r="D22" i="2" s="1"/>
  <c r="D14" i="2" s="1"/>
</calcChain>
</file>

<file path=xl/sharedStrings.xml><?xml version="1.0" encoding="utf-8"?>
<sst xmlns="http://schemas.openxmlformats.org/spreadsheetml/2006/main" count="775" uniqueCount="261">
  <si>
    <t>New York State Department of Transportation, on behalf of the New York Metropolitan Transportation Council (NYMTC)</t>
  </si>
  <si>
    <t>RFP #C000797: NYMTC UPWP Web Application Project</t>
  </si>
  <si>
    <t xml:space="preserve"> </t>
  </si>
  <si>
    <t>Instructions</t>
  </si>
  <si>
    <t>When completing the spreadsheet,  Proposers should follow these instructions:</t>
  </si>
  <si>
    <t>1. Each proposed cost shall include all applicable expenses. All proposed costs shall include all proposed services necessary to perform and deliver all applicable RFP requirements.</t>
  </si>
  <si>
    <t>2. A derivation shall be provided for each proposed cost, divided into categorical items which add up to the total proposed cost. Additional worksheets and documents may be attached to explain and provide back-up detail supporting proposed costs.</t>
  </si>
  <si>
    <t xml:space="preserve">3. All proposed costs shall represent a firm offer, good for 365 calendar days from the date of proposal submittal. </t>
  </si>
  <si>
    <t>4. Most proposed costs represent firm fixed costs for the duration on the resulting contract. Please note, some other costs may get adjusted depending upon relevant acceptance dates, warranty start dates, and support start dates.</t>
  </si>
  <si>
    <t>5. The accuracy of calculations and formulas used to generate each proposed cost are the responsibility of the Proposer.  It is recommended that proposed costs be verified before submission. NYSDOT and NYMTC reserve the right to ask clarification questions regarding a firm's cost proposal.</t>
  </si>
  <si>
    <t>6. All proposed costs shall also include all allowed overhead, all required fees and profits, and any required third party costs necessary to deliver all RFP requirements.</t>
  </si>
  <si>
    <t>7. All terminology used in the Cost &amp; Administrative proposal shall be consistent with and correspond to terminology used in the Technical &amp; Management proposal.</t>
  </si>
  <si>
    <t>8. Only make entries in yellow highlighted cells.</t>
  </si>
  <si>
    <t>9. Changes to the worksheet's format or formulas are not permitted but additional worksheets and documents may be attached to explain and provide back-up details supporting proposed costs.</t>
  </si>
  <si>
    <t>10. Additional individual instructions and footnotes, as applicable, are provided at the bottom of each exhibit.</t>
  </si>
  <si>
    <t>11. Include all Attachment 5 Cost Proposal information in the Cost Proposal section of your Cost &amp; Administrative Proposal submission.</t>
  </si>
  <si>
    <t>12.  If you insert additional rows in Exhibit 2, Exhibit 3, Exhibit 3A, Exhibit 3B, or Exhibit 4 you are responsible for making sure the mathematical logic is maintained.</t>
  </si>
  <si>
    <t>13. Please note that any numbers presented are not real. They are made up for preparation purposes.</t>
  </si>
  <si>
    <t>*</t>
  </si>
  <si>
    <t>EXHIBIT 1</t>
  </si>
  <si>
    <t>NYMTC UPWP Web Application Project: Cost Proposal Summary</t>
  </si>
  <si>
    <t xml:space="preserve">Proposer Name:   </t>
  </si>
  <si>
    <t>Name</t>
  </si>
  <si>
    <t xml:space="preserve">Proposal Submission Date:   </t>
  </si>
  <si>
    <t xml:space="preserve">Date </t>
  </si>
  <si>
    <t xml:space="preserve">Proposer Address:  </t>
  </si>
  <si>
    <t>Address</t>
  </si>
  <si>
    <r>
      <rPr>
        <b/>
        <sz val="14"/>
        <rFont val="Calibri"/>
        <family val="2"/>
      </rPr>
      <t>Total Five-Year Costs:</t>
    </r>
    <r>
      <rPr>
        <b/>
        <sz val="10"/>
        <rFont val="Calibri"/>
        <family val="2"/>
      </rPr>
      <t xml:space="preserve">
</t>
    </r>
    <r>
      <rPr>
        <i/>
        <sz val="8"/>
        <rFont val="Calibri"/>
        <family val="2"/>
      </rPr>
      <t xml:space="preserve"> Derived sum from all costs presented below </t>
    </r>
  </si>
  <si>
    <r>
      <t xml:space="preserve">Total Five-Year Software Costs:
</t>
    </r>
    <r>
      <rPr>
        <i/>
        <sz val="8"/>
        <rFont val="Calibri"/>
        <family val="2"/>
      </rPr>
      <t>Carried over from Exhibit 2</t>
    </r>
  </si>
  <si>
    <r>
      <t xml:space="preserve">Total Five-Year Services Costs:
</t>
    </r>
    <r>
      <rPr>
        <i/>
        <sz val="8"/>
        <rFont val="Calibri"/>
        <family val="2"/>
      </rPr>
      <t>Carried over from Exhibit 3</t>
    </r>
  </si>
  <si>
    <r>
      <t xml:space="preserve">Total Five-Year DNS Costs:
</t>
    </r>
    <r>
      <rPr>
        <i/>
        <sz val="8"/>
        <rFont val="Calibri"/>
        <family val="2"/>
      </rPr>
      <t>Carried over from Exhibit 3B</t>
    </r>
  </si>
  <si>
    <r>
      <t xml:space="preserve">Total Hypothetical Extra Work Costs:
</t>
    </r>
    <r>
      <rPr>
        <i/>
        <sz val="8"/>
        <rFont val="Calibri"/>
        <family val="2"/>
      </rPr>
      <t>Carried over from Exhibit 4</t>
    </r>
  </si>
  <si>
    <t xml:space="preserve">The Cost Basis of Estimate provides a record of the procedures, ground rules and assumptions, data, environment,  assumptions used to calculate the firm fixed price cost, any variably-priced service costs, and an explanation as to how the assumptions relate to delivery of requested services.  Good documentation supports the cost proposal’s credibility and enables reviewers to effectively assess the costs.  Include an explanation of the pricing structure.  Attach as many pages as necessary.  </t>
  </si>
  <si>
    <t>Offeror’s Authorized Representative:</t>
  </si>
  <si>
    <t>Print name</t>
  </si>
  <si>
    <t>Title</t>
  </si>
  <si>
    <t>Signature</t>
  </si>
  <si>
    <t>Date</t>
  </si>
  <si>
    <t>Cost Summary Instructions:</t>
  </si>
  <si>
    <t>1. Enter full legal name of the Proposer once.  This will carryover to all tabs.</t>
  </si>
  <si>
    <t>2. Enter proposal submission date once.  This will carryover to all tabs.</t>
  </si>
  <si>
    <t>3. Enter proposing firm address.</t>
  </si>
  <si>
    <t>4. Do not enter any total proposed costs.  These figures are automatically carried form the other worksheets after those worksheets have been completed.</t>
  </si>
  <si>
    <t>5. Print and sign/date to certify proposed costs - include in your Cost Proposal.</t>
  </si>
  <si>
    <t>6. Only make entries in yellow highlighted cells.</t>
  </si>
  <si>
    <t xml:space="preserve">Software Costs:  include all software packages and licenses that are needed to meet requirements specified in the RFP and all associated software that is required to operate the proposed NYMTC UPWP Web Application System. </t>
  </si>
  <si>
    <t>Please note these numbers are not real, made up for preparation purposes.</t>
  </si>
  <si>
    <t>EXHIBIT 2</t>
  </si>
  <si>
    <r>
      <t xml:space="preserve"> Software Item
</t>
    </r>
    <r>
      <rPr>
        <sz val="8"/>
        <rFont val="Calibri"/>
        <family val="2"/>
      </rPr>
      <t xml:space="preserve"> </t>
    </r>
  </si>
  <si>
    <t>Quantity</t>
  </si>
  <si>
    <t>Year One Unit Cost</t>
  </si>
  <si>
    <t>Year One Cost</t>
  </si>
  <si>
    <t>Year Two Cost</t>
  </si>
  <si>
    <t>Year Three Cost</t>
  </si>
  <si>
    <t>Year Four Cost</t>
  </si>
  <si>
    <t>Year Five Cost</t>
  </si>
  <si>
    <t>Total Five-Year Cost</t>
  </si>
  <si>
    <t>ABC (Database Management System)</t>
  </si>
  <si>
    <t>Software Maintenance Cost:</t>
  </si>
  <si>
    <t>Total Software Cost:</t>
  </si>
  <si>
    <t>Software Cost Instructions:</t>
  </si>
  <si>
    <t>1. For Column B: Enter each proposed Software Item required to support the proposed system/solution. If more than two rows are necessary to complete your offer, please add as many additoinal rows to include all proposed Software Items. When inserting new rows, please be sure to verify the functionality associated with columns E through I.</t>
  </si>
  <si>
    <r>
      <t xml:space="preserve">2. For Column C, for Row 14 (etc), enter the proposed Quantity of each proposed Software Item required to </t>
    </r>
    <r>
      <rPr>
        <sz val="12"/>
        <color indexed="63"/>
        <rFont val="Calibri"/>
        <family val="2"/>
      </rPr>
      <t xml:space="preserve">support </t>
    </r>
    <r>
      <rPr>
        <sz val="12"/>
        <color indexed="63"/>
        <rFont val="Calibri"/>
        <family val="2"/>
      </rPr>
      <t xml:space="preserve">the proposed </t>
    </r>
    <r>
      <rPr>
        <sz val="12"/>
        <color indexed="63"/>
        <rFont val="Calibri"/>
        <family val="2"/>
      </rPr>
      <t xml:space="preserve">system/solution. </t>
    </r>
  </si>
  <si>
    <t>3. For Column D, for Row 14 (etc), enter the proposed Year One Unit Cost of each proposed Software Item required to support the proposed system/solution. Cost must remain fixed for Year Two through Year Five, inclusive, for each Software Item offered. Do not enter cost informatoin under columns E through I.</t>
  </si>
  <si>
    <t>4. Enter Fixed Year One Software Maintenance Costs (must include all applicable fees). Do not enter costs for years two through five (year one cost must remain fixed over the life of the contract).</t>
  </si>
  <si>
    <t>5. Year One through Year Five totals, inclusive, are automatically calculated. Do not enter values into these cells.</t>
  </si>
  <si>
    <t>6. If you insert additional rows (as necessary) you are responsible for making sure the mathematical logic is the same as above. Do not add additional columns.</t>
  </si>
  <si>
    <t>7. The software costs include all software items and licenses that are needed to meet requirements specified in the RFP and all associated software that is required to operate the proposed solution. Include cost of all future upgrades and new releases.</t>
  </si>
  <si>
    <t>8. Exhibit 2 shall include software and software maintenace costs provided by the prime and any and all proposed subconsultants or third parties</t>
  </si>
  <si>
    <r>
      <t xml:space="preserve">Proposed Total Personal Service Cost: </t>
    </r>
    <r>
      <rPr>
        <b/>
        <vertAlign val="superscript"/>
        <sz val="14"/>
        <rFont val="Calibri"/>
        <family val="2"/>
      </rPr>
      <t>1</t>
    </r>
  </si>
  <si>
    <t>Proposed Total Personal Service Cost: Prime</t>
  </si>
  <si>
    <t>Proposed Total Personal Service Cost: Sub 2</t>
  </si>
  <si>
    <t>Proposed Total Personal Service Cost: Sub 3</t>
  </si>
  <si>
    <t>*Please review the fotenotes at the bottom of this worksheet.</t>
  </si>
  <si>
    <r>
      <t xml:space="preserve">Exhibit 3 - Total </t>
    </r>
    <r>
      <rPr>
        <b/>
        <vertAlign val="superscript"/>
        <sz val="10"/>
        <rFont val="Calibri"/>
        <family val="2"/>
      </rPr>
      <t>11</t>
    </r>
  </si>
  <si>
    <t>Deliverable Number</t>
  </si>
  <si>
    <t>Deliverable Name</t>
  </si>
  <si>
    <t>Deliverable Type</t>
  </si>
  <si>
    <r>
      <t xml:space="preserve">Payment Percent </t>
    </r>
    <r>
      <rPr>
        <b/>
        <vertAlign val="superscript"/>
        <sz val="10"/>
        <rFont val="Calibri"/>
        <family val="2"/>
      </rPr>
      <t>2</t>
    </r>
  </si>
  <si>
    <t>Contract Year One</t>
  </si>
  <si>
    <t>Contract Year Two</t>
  </si>
  <si>
    <t>Contract Year Three</t>
  </si>
  <si>
    <t>Contract Year Four</t>
  </si>
  <si>
    <t>Contract Year Five</t>
  </si>
  <si>
    <t>Total Five Year Cost</t>
  </si>
  <si>
    <r>
      <t xml:space="preserve">Target Completion Date </t>
    </r>
    <r>
      <rPr>
        <b/>
        <vertAlign val="superscript"/>
        <sz val="10"/>
        <rFont val="Calibri"/>
        <family val="2"/>
      </rPr>
      <t>3</t>
    </r>
  </si>
  <si>
    <t>Task 1: Requirements Gathering</t>
  </si>
  <si>
    <t>One Month after Project Initiation</t>
  </si>
  <si>
    <t>Business Requirement Document (Draft)</t>
  </si>
  <si>
    <t>Document</t>
  </si>
  <si>
    <t>Business Requirement Document (Final)</t>
  </si>
  <si>
    <t>Task 2: Database Design and Modeling: A Relational Database Model</t>
  </si>
  <si>
    <t>Two Months after Project Initiation</t>
  </si>
  <si>
    <t>Tech-memo describing all the data tables and fields of the proposed UPWP application; description of conceptual and physical design and relationship of all normalized tables (Preliminary Draft)</t>
  </si>
  <si>
    <t>Tech-memo describing all the data tables and fields of the proposed UPWP application; description of conceptual and physical design and relationship of all normalized tables (Final Draft)</t>
  </si>
  <si>
    <t>Tech-memo describing all the data tables and fields of the proposed UPWP application; description of conceptual and physical design and relationship of all normalized tables (Final)</t>
  </si>
  <si>
    <t>Task 3: Development of the UPWP Web-Application using Wireframing and Iterative Prototyping</t>
  </si>
  <si>
    <t>Four months after completing Task 2.</t>
  </si>
  <si>
    <t xml:space="preserve">Wire-frames, Prototypes (Iteration 1) </t>
  </si>
  <si>
    <t>Activity / Milestone</t>
  </si>
  <si>
    <t xml:space="preserve">Wire-frames, Prototypes (Iteration 2) </t>
  </si>
  <si>
    <t xml:space="preserve">Wire-frames, Prototypes (Iteration 3) </t>
  </si>
  <si>
    <t>Wire-frames, Prototypes (Iteration 4)</t>
  </si>
  <si>
    <t>Wire-frames, Prototypes (Iteration 5)</t>
  </si>
  <si>
    <t>Wire-frames, Prototypes (Iteration 6)</t>
  </si>
  <si>
    <t>Task 4: Web Vulnerability Assessment</t>
  </si>
  <si>
    <t>Web vulnerability scan report (Draft)</t>
  </si>
  <si>
    <t>Web vulnerability scan report (Final)</t>
  </si>
  <si>
    <t xml:space="preserve">Task 5: Historical Data Migration </t>
  </si>
  <si>
    <t>Six Months after project initiation</t>
  </si>
  <si>
    <t>A database including historical data, migrated into  new UPWP web applications as necessary</t>
  </si>
  <si>
    <t>Database</t>
  </si>
  <si>
    <t>Referential integrity report (Draft)</t>
  </si>
  <si>
    <t>Referential integrity report (Final)</t>
  </si>
  <si>
    <t>Task 6: Web Application Testing, Acceptance and Deployment</t>
  </si>
  <si>
    <t>Two months after completion of Task 3</t>
  </si>
  <si>
    <t>Documented test results</t>
  </si>
  <si>
    <r>
      <t xml:space="preserve">6.2 </t>
    </r>
    <r>
      <rPr>
        <b/>
        <vertAlign val="superscript"/>
        <sz val="10"/>
        <rFont val="Calibri"/>
        <family val="2"/>
      </rPr>
      <t>12</t>
    </r>
  </si>
  <si>
    <t>Successful deployment of the new UPWP web-based application onto the NYMTC server</t>
  </si>
  <si>
    <t>Technical documentation including fully commented source code and System Design Report (Draft)</t>
  </si>
  <si>
    <t>Technical documentation including fully commented source code and System Design Report (Final)</t>
  </si>
  <si>
    <t>Task 7: Warranty Period (Provided at no additional cost)</t>
  </si>
  <si>
    <t>12-month warranty period beginning  immediately after NYMTC's formal acceptance of UPWP Web Application</t>
  </si>
  <si>
    <t>Bug-free fully functioning UPWP web application system</t>
  </si>
  <si>
    <t>Recurring Activity</t>
  </si>
  <si>
    <t>Bug fix documentation</t>
  </si>
  <si>
    <t xml:space="preserve">Task 8: Training and Support </t>
  </si>
  <si>
    <t>Training and support documents to be provided within 1-month of NYMTC's formal acceptance of UPWP Application.</t>
  </si>
  <si>
    <t>Up to four half-day training sessions</t>
  </si>
  <si>
    <t>Training Documents (Draft)</t>
  </si>
  <si>
    <t>Training Documents (Final)</t>
  </si>
  <si>
    <t>Systems Support Plan (Draft)</t>
  </si>
  <si>
    <t>Systems Support Plan (Final)</t>
  </si>
  <si>
    <t>UPWP Web Application Support Manual / Procedures (Draft)</t>
  </si>
  <si>
    <t>UPWP Web Application Support Manual / Procedures (Final)</t>
  </si>
  <si>
    <t>Systems Continuity and Error Management Plan (Draft)</t>
  </si>
  <si>
    <t>Systems Continuity and Error Management Plan (Final)</t>
  </si>
  <si>
    <r>
      <t xml:space="preserve">8.10 </t>
    </r>
    <r>
      <rPr>
        <b/>
        <vertAlign val="superscript"/>
        <sz val="10"/>
        <rFont val="Calibri"/>
        <family val="2"/>
      </rPr>
      <t>6; 7</t>
    </r>
  </si>
  <si>
    <t>Vendor Provided User Support</t>
  </si>
  <si>
    <t>Task 9: Maintenance</t>
  </si>
  <si>
    <t>Beginning immediately following the end of the warranty period.</t>
  </si>
  <si>
    <r>
      <t xml:space="preserve">9.1 </t>
    </r>
    <r>
      <rPr>
        <b/>
        <vertAlign val="superscript"/>
        <sz val="10"/>
        <rFont val="Calibri"/>
        <family val="2"/>
      </rPr>
      <t>6; 7</t>
    </r>
  </si>
  <si>
    <t>Maintenance of NYMTC new web-based UPWP application/System</t>
  </si>
  <si>
    <r>
      <t xml:space="preserve">Task 10 : Development of the UPWP Web-Application using Wireframing and Iterative Prototyping </t>
    </r>
    <r>
      <rPr>
        <b/>
        <vertAlign val="superscript"/>
        <sz val="10"/>
        <rFont val="Calibri"/>
        <family val="2"/>
      </rPr>
      <t>9</t>
    </r>
  </si>
  <si>
    <r>
      <t xml:space="preserve">10.1 </t>
    </r>
    <r>
      <rPr>
        <b/>
        <vertAlign val="superscript"/>
        <sz val="10"/>
        <rFont val="Calibri"/>
        <family val="2"/>
      </rPr>
      <t>10</t>
    </r>
  </si>
  <si>
    <t>Additional Wire-frames, Prototypes, as needed</t>
  </si>
  <si>
    <t>Scope of Services</t>
  </si>
  <si>
    <t>Scope of Services for All Tasks</t>
  </si>
  <si>
    <t>Direct Non-Salary Costs Schedule  (carried from Exhibit 3B)</t>
  </si>
  <si>
    <t>TOTAL SERVICE COST</t>
  </si>
  <si>
    <t>Exhibit 3 - Prime</t>
  </si>
  <si>
    <r>
      <t xml:space="preserve">Exhibit 3A - Prime </t>
    </r>
    <r>
      <rPr>
        <b/>
        <vertAlign val="superscript"/>
        <sz val="10"/>
        <color indexed="8"/>
        <rFont val="Calibri"/>
        <family val="2"/>
      </rPr>
      <t>4</t>
    </r>
  </si>
  <si>
    <t>Year 1 - Share Completed</t>
  </si>
  <si>
    <t>Year 2 - Share Completed</t>
  </si>
  <si>
    <t>Year 3 - Share Completed</t>
  </si>
  <si>
    <t>Year 4 - Share Completed</t>
  </si>
  <si>
    <t>Year 5 - Share Completed</t>
  </si>
  <si>
    <t>Check</t>
  </si>
  <si>
    <t>Wire-frames, Prototypes (Iteration 1)</t>
  </si>
  <si>
    <r>
      <t xml:space="preserve">6.2 </t>
    </r>
    <r>
      <rPr>
        <b/>
        <vertAlign val="superscript"/>
        <sz val="10"/>
        <rFont val="Calibri"/>
        <family val="2"/>
      </rPr>
      <t>5</t>
    </r>
  </si>
  <si>
    <t>Recurring Milestone</t>
  </si>
  <si>
    <t>Direct Non-Salary Costs Schedule  (carried from Exhibit 3B - Prime)</t>
  </si>
  <si>
    <t>Exhibit 3 - Subconsultant 1</t>
  </si>
  <si>
    <t>Exhibit 3A - Subconsultant 1</t>
  </si>
  <si>
    <t>Payment Percent 2</t>
  </si>
  <si>
    <t>`</t>
  </si>
  <si>
    <t>Direct Non-Salary Costs Schedule  (carried from Exhibit 3B - Subconsultant 1)</t>
  </si>
  <si>
    <t>Exhibit 3 - Subconsultant 2</t>
  </si>
  <si>
    <t>Exhibit 3A - Subconsultant 2</t>
  </si>
  <si>
    <t>Direct Non-Salary Costs Schedule  (carried from Exhibit 3B - Subconsultant 2)</t>
  </si>
  <si>
    <t>Exhibit 3 - Subconsultant 3</t>
  </si>
  <si>
    <t>Exhibit 3A - Subconsultant 3</t>
  </si>
  <si>
    <t>Direct Non-Salary Costs Schedule  (carried from Exhibit 3B - Subconsultant 3)</t>
  </si>
  <si>
    <t>Cost of Services Instructions (footnotes):</t>
  </si>
  <si>
    <t>1. Enter the Proposed Total Personal Service Cost required to meet the requirements of the RFP in Cell E11. 
Enter the percent of Total Personal Services Cost required for the Prime and any subconsultants in Cells F12 - F15</t>
  </si>
  <si>
    <t>2. Revise the highlighted cells in column E to reflect the percentage of Personal Service Costs required to complete each deliverable for the Prime and each subconsultant</t>
  </si>
  <si>
    <t>3. Revise the highlighted cells in column L to reflect your expectations of when each task (NYMTC acceptance of each deliverable under the task) will be completed.</t>
  </si>
  <si>
    <t>4. Revise the highlighted cells in Exhibit 3A (Deliverable Schedule; columns N through R) to indicate the yearly progress towards completing each deliverable.</t>
  </si>
  <si>
    <t>5. Assume NYMTC will formally accept  the UPWP Web-application within nine (9) months of project initiation.  No maintenance or support personal services cost should be assumed until the expiration of the warranty period.</t>
  </si>
  <si>
    <t>6. Vendor will be expected to submit quarterly invoices to receive payment for Recurring Activities or Recurring Milestones.</t>
  </si>
  <si>
    <t xml:space="preserve">7. NYSDOT / NYMTC reserves the right to adjust these cost schedules depending upon when Vendor Provided User Support begins and when System Maintenance begins (in relation to C000797 contract years and when work begins under the contract). </t>
  </si>
  <si>
    <t>8. Direct Non-Salary Costs are carried over from Exhibit 3B.</t>
  </si>
  <si>
    <t>9. Fixed amount budgeted for additional iterations after iteration 6.  This amount does not affect the cost proposal and is not included in the Exhibit 3 Prime and Subconsultant tables.</t>
  </si>
  <si>
    <t>10.  Additional iterations may be ordered by the project manager, as needed.  The total cost for each additional iteration cannot exceed the cost of iteration 6.</t>
  </si>
  <si>
    <t>11. Proposed Milestone payments will be made based upon this schedule.</t>
  </si>
  <si>
    <t>12.  Payment will be tied to the warranty period.  Upon NYMTC's formal acceptance of the UPWP application,  the consultant may request payment for 50% of the Total Five Year Cost for Deliverable 6.2.  Thereafter, the consultant may request payment for 1/8 of the total cost for deliverable 6.2  quarterly. NYMTC / NYSDOT reserves the right to withhold payment if the application is not functioning per agreed upon standards.</t>
  </si>
  <si>
    <t>13. Please note these numbers are not real, they are made up for preparation purposes.</t>
  </si>
  <si>
    <t>Exhibit 3B - Total</t>
  </si>
  <si>
    <t>Direct Non-Salary Costs Schedule C000797</t>
  </si>
  <si>
    <t>FIRM NAME</t>
  </si>
  <si>
    <t>Five-Year</t>
  </si>
  <si>
    <t>SUMMARY ESTIMATED BUDGET</t>
  </si>
  <si>
    <t>Year 1</t>
  </si>
  <si>
    <t>Year 2</t>
  </si>
  <si>
    <t>Year 3</t>
  </si>
  <si>
    <t>Year 4</t>
  </si>
  <si>
    <t>Year 5</t>
  </si>
  <si>
    <t>Total DNSC</t>
  </si>
  <si>
    <t xml:space="preserve">          Item IA. (Specify Item)</t>
  </si>
  <si>
    <t xml:space="preserve">          Item II. (Specify Item)</t>
  </si>
  <si>
    <t xml:space="preserve">          Item III.  (Specify Item)</t>
  </si>
  <si>
    <t xml:space="preserve">          Item IV. (Specify Item)</t>
  </si>
  <si>
    <t xml:space="preserve">          Total Annual Estimated DNS Cost</t>
  </si>
  <si>
    <t>Exhibit 3B</t>
  </si>
  <si>
    <t>FIRM NAME: Prime</t>
  </si>
  <si>
    <t>FIRM NAME: Subconsultant 1</t>
  </si>
  <si>
    <t>FIRM NAME: Subconsultant 2</t>
  </si>
  <si>
    <t>FIRM NAME: Subconsultant 3</t>
  </si>
  <si>
    <t>Direct Non-Salary Cost Schedule Instructions</t>
  </si>
  <si>
    <t>1. Specify each Direct Non-Salary Cost item, excluding Software, where indicated in column C.</t>
  </si>
  <si>
    <t>2. Enter the yearly cost for each Direct Non-Salary Cost Item, in columns E through I.</t>
  </si>
  <si>
    <t>3. If you insert additional rows (as necessary) you are responsible for making sure the mathematical logic is the same as above. Do not add columns.</t>
  </si>
  <si>
    <t>4.  Ensure that Item numbers and specified items are consistent across all tables within Exhibit 3B.</t>
  </si>
  <si>
    <t>5.  Please note these numbers are not real, made up for preparation purposes.</t>
  </si>
  <si>
    <t>FOR PROPOSAL EVALUATION PURPOSES ONLY</t>
  </si>
  <si>
    <t>Hypothetical Extra Work Cost: Calculates  theoretical Extra Work cost per the following assumptions:</t>
  </si>
  <si>
    <t>EXHIBIT 4</t>
  </si>
  <si>
    <t>Year One</t>
  </si>
  <si>
    <t>Year Two</t>
  </si>
  <si>
    <t>Year Three</t>
  </si>
  <si>
    <t>Year Four</t>
  </si>
  <si>
    <t>Year Five</t>
  </si>
  <si>
    <t>Labor Category (role)</t>
  </si>
  <si>
    <t>Fully Loaded Hourly Rate (Year One)</t>
  </si>
  <si>
    <t>Fully Loaded Hourly Rate (Year Two)</t>
  </si>
  <si>
    <t>Fully Loaded Hourly Rate (Year Three)</t>
  </si>
  <si>
    <t>Fully Loaded Hourly Rate (Year Four)</t>
  </si>
  <si>
    <t>Fully Loaded Hourly Rate (Year Five)</t>
  </si>
  <si>
    <t>Total Annual Hours</t>
  </si>
  <si>
    <t>Project Manager</t>
  </si>
  <si>
    <t>Trainer</t>
  </si>
  <si>
    <t>Business Analyst</t>
  </si>
  <si>
    <t>Total Hypothetical Extra Work Cost:</t>
  </si>
  <si>
    <t>Hourly Rate Instructions:</t>
  </si>
  <si>
    <t>For Each Labor Category</t>
  </si>
  <si>
    <t>Hypothetical Extra Work Rate Instructions:</t>
  </si>
  <si>
    <t>1. Calculate and enter annual 1 not-to-exceed, fully-loaded billing rates for each job title identified in the RFP. Additional subcategories are allowed (i.e., BA I, BA II, BA III, etc., with rates commensurate with higher levels of experience and expertise [add rows as required]).  Rates must be fully loaded (i.e., all inclusive of all direct and indirect costs, including but not limited to direct salary costs, overhead, fees, travel, and profit margins).</t>
  </si>
  <si>
    <t>2. Annual rate adjustments, for each contract year following year 1, cannot exceed 2% of the previous year’s rate.</t>
  </si>
  <si>
    <t xml:space="preserve">3. If the Offeror has additional labor category (roles) proposed for their solution, they should add rows to the bottom of the table in this worksheet along with a detailed description of the labor category (roles). Again, additional subcategories are allowed (i.e., BA I, BA II, BA III, etc., with rates commensurate with higher levels of experience and expertise [add rows as required]).
</t>
  </si>
  <si>
    <t xml:space="preserve">4. All proposed Rates for each Labor Category/Subcategory shall remain fixed for each contract year.  A contract year shall be defined during contract negotiations with the selected Consultant.
</t>
  </si>
  <si>
    <t>4. NYSDOT will factor in the total Hypothetical Extra Work cost when calculating a proposal's cost score.  The RFP provides more information.</t>
  </si>
  <si>
    <t>5. Proposed hourly rates shall be used for the development of the detailed cost for any EXTRA WORK added to the contract after award.  For proposal evaluation purposes only, one not-to-exceed rate shall be presented for each role (this rule assumes per person per role; actual rates can be equal to or lower than the contract's not-to-exceed rate).</t>
  </si>
  <si>
    <t>6. If you insert additional rows (as necessary) you are responsible for making sure the mathematical logic is the same as above.</t>
  </si>
  <si>
    <t>7.  Please note these numbers are not real; they are made up for preparation purposes.</t>
  </si>
  <si>
    <t>Proposed Total Personal Service Cost: Sub 1</t>
  </si>
  <si>
    <t>Attachment 5 - Cost Proposal  - RFP Modification #1</t>
  </si>
  <si>
    <t>Attachment 5 Cost Proposal  -  RFP Modification #1</t>
  </si>
  <si>
    <r>
      <t xml:space="preserve">Task 6 Required On-Site Labor Costs:
</t>
    </r>
    <r>
      <rPr>
        <i/>
        <sz val="8"/>
        <rFont val="Calibri"/>
        <family val="2"/>
      </rPr>
      <t>Carried over from Exhibit 4</t>
    </r>
  </si>
  <si>
    <t>Total:         15</t>
  </si>
  <si>
    <t>Total:         40</t>
  </si>
  <si>
    <r>
      <t xml:space="preserve">Year One Cost </t>
    </r>
    <r>
      <rPr>
        <b/>
        <vertAlign val="superscript"/>
        <sz val="10"/>
        <rFont val="Calibri"/>
        <family val="2"/>
      </rPr>
      <t>1</t>
    </r>
  </si>
  <si>
    <r>
      <t>Labor Category (role)</t>
    </r>
    <r>
      <rPr>
        <b/>
        <vertAlign val="superscript"/>
        <sz val="11"/>
        <rFont val="Calibri"/>
        <family val="2"/>
      </rPr>
      <t xml:space="preserve"> 2</t>
    </r>
  </si>
  <si>
    <r>
      <t xml:space="preserve">Total  Hours </t>
    </r>
    <r>
      <rPr>
        <b/>
        <vertAlign val="superscript"/>
        <sz val="10"/>
        <rFont val="Calibri"/>
        <family val="2"/>
      </rPr>
      <t>3</t>
    </r>
  </si>
  <si>
    <t>1. See Exh3_Cost of Services, Note #5 on Row 283.</t>
  </si>
  <si>
    <t>3. Assume 40 total hours on Year One only. Cannot be less than 40 total hours and cannot exceed 40 total hours, for all proposed labor categories or job roles.</t>
  </si>
  <si>
    <t>Task 6 Required Consultant On-Site Labor Cost Instructions:</t>
  </si>
  <si>
    <t>Task 6 Required Consultant On-Site Labor Cost:</t>
  </si>
  <si>
    <t>2. Assumed Labor Categories: Please select the ones per your Technical Proposal. Add rows as necessary. Do not exceed 40 total hours!</t>
  </si>
  <si>
    <r>
      <t xml:space="preserve">1. Each row represents theoretical 'EXTRA WORK' cost provided via an approved Contract Amendment assuming a prescribed level of annual effort </t>
    </r>
    <r>
      <rPr>
        <b/>
        <sz val="10"/>
        <color rgb="FF00B050"/>
        <rFont val="Calibri"/>
        <family val="2"/>
        <scheme val="minor"/>
      </rPr>
      <t xml:space="preserve">of 15 total hours </t>
    </r>
    <r>
      <rPr>
        <sz val="10"/>
        <rFont val="Calibri"/>
        <family val="2"/>
        <scheme val="minor"/>
      </rPr>
      <t>times the corresponding proposed hourly labor rates for each contract year.</t>
    </r>
  </si>
  <si>
    <r>
      <t>2. Each labor category is then summed up to generate maximum cost based on specified assumed total</t>
    </r>
    <r>
      <rPr>
        <b/>
        <sz val="10"/>
        <color rgb="FF00B050"/>
        <rFont val="Calibri"/>
        <family val="2"/>
        <scheme val="minor"/>
      </rPr>
      <t xml:space="preserve"> 15 annual </t>
    </r>
    <r>
      <rPr>
        <sz val="10"/>
        <rFont val="Calibri"/>
        <family val="2"/>
        <scheme val="minor"/>
      </rPr>
      <t>hours.</t>
    </r>
  </si>
  <si>
    <r>
      <t xml:space="preserve">3. For proposal evaluation purposes,  you are not allowed to </t>
    </r>
    <r>
      <rPr>
        <b/>
        <sz val="10"/>
        <color rgb="FF00B050"/>
        <rFont val="Calibri"/>
        <family val="2"/>
        <scheme val="minor"/>
      </rPr>
      <t>exceed the 15 total annual hours rule</t>
    </r>
    <r>
      <rPr>
        <sz val="10"/>
        <rFont val="Calibri"/>
        <family val="2"/>
        <scheme val="minor"/>
      </rPr>
      <t xml:space="preserve">. </t>
    </r>
    <r>
      <rPr>
        <b/>
        <strike/>
        <sz val="10"/>
        <color rgb="FFFF0000"/>
        <rFont val="Calibri"/>
        <family val="2"/>
      </rPr>
      <t xml:space="preserve">change any of the prescribed total annual hours by role/by rate. </t>
    </r>
    <r>
      <rPr>
        <strike/>
        <sz val="10"/>
        <rFont val="Calibri"/>
        <family val="2"/>
      </rPr>
      <t xml:space="preserve"> </t>
    </r>
    <r>
      <rPr>
        <sz val="10"/>
        <rFont val="Calibri"/>
        <family val="2"/>
      </rPr>
      <t xml:space="preserve">If you include additional titles/roles, </t>
    </r>
    <r>
      <rPr>
        <b/>
        <strike/>
        <sz val="10"/>
        <color rgb="FFFF0000"/>
        <rFont val="Calibri"/>
        <family val="2"/>
      </rPr>
      <t>assume a total of 10 annual hours</t>
    </r>
    <r>
      <rPr>
        <b/>
        <sz val="10"/>
        <color rgb="FFFF0000"/>
        <rFont val="Calibri"/>
        <family val="2"/>
      </rPr>
      <t xml:space="preserve"> </t>
    </r>
    <r>
      <rPr>
        <sz val="10"/>
        <rFont val="Calibri"/>
        <family val="2"/>
      </rPr>
      <t>t</t>
    </r>
    <r>
      <rPr>
        <b/>
        <sz val="10"/>
        <color rgb="FF00B050"/>
        <rFont val="Calibri"/>
        <family val="2"/>
      </rPr>
      <t>he total number of hours cannot exceed 15 hours a year</t>
    </r>
    <r>
      <rPr>
        <sz val="10"/>
        <rFont val="Calibri"/>
        <family val="2"/>
      </rPr>
      <t>.</t>
    </r>
    <r>
      <rPr>
        <b/>
        <strike/>
        <sz val="10"/>
        <color rgb="FFFF0000"/>
        <rFont val="Calibri"/>
        <family val="2"/>
      </rPr>
      <t xml:space="preserve"> for each labor category for each contract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</si>
</sst>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_);[Red]\(&quot;$&quot;#,##0\)"/>
    <numFmt numFmtId="42" formatCode="_(&quot;$&quot;* #,##0_);_(&quot;$&quot;* \(#,##0\);_(&quot;$&quot;* &quot;-&quot;_);_(@_)"/>
    <numFmt numFmtId="44" formatCode="_(&quot;$&quot;* #,##0.00_);_(&quot;$&quot;* \(#,##0.00\);_(&quot;$&quot;* &quot;-&quot;??_);_(@_)"/>
    <numFmt numFmtId="164" formatCode="&quot;$&quot;#,##0.00"/>
    <numFmt numFmtId="165" formatCode="&quot;$&quot;#,##0"/>
    <numFmt numFmtId="166" formatCode="0.0%"/>
    <numFmt numFmtId="167" formatCode="_(&quot;$&quot;* #,##0_);_(&quot;$&quot;* \(#,##0\);_(&quot;$&quot;* &quot;-&quot;??_);_(@_)"/>
    <numFmt numFmtId="168" formatCode="[$-F800]dddd\,\ mmmm\ dd\,\ yyyy"/>
  </numFmts>
  <fonts count="58" x14ac:knownFonts="1">
    <font>
      <sz val="10"/>
      <name val="Arial"/>
    </font>
    <font>
      <sz val="10"/>
      <name val="Arial"/>
      <family val="2"/>
    </font>
    <font>
      <sz val="10"/>
      <name val="Arial"/>
      <family val="2"/>
    </font>
    <font>
      <sz val="10"/>
      <name val="Arial"/>
      <family val="2"/>
    </font>
    <font>
      <b/>
      <sz val="10"/>
      <name val="Calibri"/>
      <family val="2"/>
    </font>
    <font>
      <b/>
      <sz val="14"/>
      <name val="Calibri"/>
      <family val="2"/>
    </font>
    <font>
      <sz val="8"/>
      <name val="Arial"/>
      <family val="2"/>
    </font>
    <font>
      <b/>
      <vertAlign val="superscript"/>
      <sz val="14"/>
      <name val="Calibri"/>
      <family val="2"/>
    </font>
    <font>
      <b/>
      <vertAlign val="superscript"/>
      <sz val="10"/>
      <name val="Calibri"/>
      <family val="2"/>
    </font>
    <font>
      <sz val="8"/>
      <name val="Calibri"/>
      <family val="2"/>
    </font>
    <font>
      <sz val="12"/>
      <color indexed="63"/>
      <name val="Calibri"/>
      <family val="2"/>
    </font>
    <font>
      <i/>
      <sz val="8"/>
      <name val="Calibri"/>
      <family val="2"/>
    </font>
    <font>
      <sz val="12"/>
      <color indexed="63"/>
      <name val="Calibri"/>
      <family val="2"/>
    </font>
    <font>
      <b/>
      <vertAlign val="superscript"/>
      <sz val="10"/>
      <color indexed="8"/>
      <name val="Calibri"/>
      <family val="2"/>
    </font>
    <font>
      <sz val="10"/>
      <name val="Calibri"/>
      <family val="2"/>
    </font>
    <font>
      <b/>
      <sz val="14"/>
      <name val="Arial"/>
      <family val="2"/>
    </font>
    <font>
      <strike/>
      <sz val="10"/>
      <name val="Calibri"/>
      <family val="2"/>
    </font>
    <font>
      <b/>
      <vertAlign val="superscript"/>
      <sz val="10"/>
      <name val="Calibri"/>
      <family val="2"/>
    </font>
    <font>
      <b/>
      <vertAlign val="superscript"/>
      <sz val="11"/>
      <name val="Calibri"/>
      <family val="2"/>
    </font>
    <font>
      <sz val="10"/>
      <color theme="1"/>
      <name val="Calibri"/>
      <family val="2"/>
      <scheme val="minor"/>
    </font>
    <font>
      <sz val="10"/>
      <name val="Calibri"/>
      <family val="2"/>
      <scheme val="minor"/>
    </font>
    <font>
      <b/>
      <sz val="10"/>
      <name val="Calibri"/>
      <family val="2"/>
      <scheme val="minor"/>
    </font>
    <font>
      <b/>
      <sz val="9"/>
      <name val="Calibri"/>
      <family val="2"/>
      <scheme val="minor"/>
    </font>
    <font>
      <b/>
      <sz val="14"/>
      <name val="Calibri"/>
      <family val="2"/>
      <scheme val="minor"/>
    </font>
    <font>
      <sz val="12"/>
      <name val="Calibri"/>
      <family val="2"/>
      <scheme val="minor"/>
    </font>
    <font>
      <b/>
      <i/>
      <sz val="10"/>
      <name val="Calibri"/>
      <family val="2"/>
      <scheme val="minor"/>
    </font>
    <font>
      <b/>
      <sz val="12"/>
      <name val="Calibri"/>
      <family val="2"/>
      <scheme val="minor"/>
    </font>
    <font>
      <b/>
      <u/>
      <sz val="14"/>
      <name val="Calibri"/>
      <family val="2"/>
      <scheme val="minor"/>
    </font>
    <font>
      <b/>
      <sz val="1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u/>
      <sz val="10"/>
      <name val="Calibri"/>
      <family val="2"/>
      <scheme val="minor"/>
    </font>
    <font>
      <b/>
      <u val="singleAccounting"/>
      <sz val="10"/>
      <color rgb="FF000000"/>
      <name val="Calibri"/>
      <family val="2"/>
      <scheme val="minor"/>
    </font>
    <font>
      <b/>
      <u/>
      <sz val="10"/>
      <color rgb="FF000000"/>
      <name val="Calibri"/>
      <family val="2"/>
      <scheme val="minor"/>
    </font>
    <font>
      <sz val="12"/>
      <color theme="1"/>
      <name val="Calibri"/>
      <family val="2"/>
      <scheme val="minor"/>
    </font>
    <font>
      <sz val="12"/>
      <color rgb="FF2B2B2B"/>
      <name val="Calibri"/>
      <family val="2"/>
      <scheme val="minor"/>
    </font>
    <font>
      <i/>
      <sz val="10"/>
      <name val="Calibri"/>
      <family val="2"/>
      <scheme val="minor"/>
    </font>
    <font>
      <b/>
      <sz val="12"/>
      <color rgb="FF000000"/>
      <name val="Calibri"/>
      <family val="2"/>
      <scheme val="minor"/>
    </font>
    <font>
      <sz val="11"/>
      <color rgb="FF000000"/>
      <name val="Calibri"/>
      <family val="2"/>
      <scheme val="minor"/>
    </font>
    <font>
      <i/>
      <sz val="8"/>
      <name val="Calibri"/>
      <family val="2"/>
      <scheme val="minor"/>
    </font>
    <font>
      <sz val="11"/>
      <name val="Calibri"/>
      <family val="2"/>
      <scheme val="minor"/>
    </font>
    <font>
      <sz val="10"/>
      <color rgb="FFFF0000"/>
      <name val="Calibri"/>
      <family val="2"/>
      <scheme val="minor"/>
    </font>
    <font>
      <b/>
      <i/>
      <sz val="12"/>
      <name val="Calibri"/>
      <family val="2"/>
      <scheme val="minor"/>
    </font>
    <font>
      <i/>
      <sz val="9"/>
      <name val="Calibri"/>
      <family val="2"/>
      <scheme val="minor"/>
    </font>
    <font>
      <sz val="12"/>
      <color rgb="FF3D3D3D"/>
      <name val="Calibri"/>
      <family val="2"/>
      <scheme val="minor"/>
    </font>
    <font>
      <sz val="12"/>
      <color rgb="FF181818"/>
      <name val="Calibri"/>
      <family val="2"/>
      <scheme val="minor"/>
    </font>
    <font>
      <b/>
      <sz val="10"/>
      <color theme="1"/>
      <name val="Calibri"/>
      <family val="2"/>
      <scheme val="minor"/>
    </font>
    <font>
      <sz val="12"/>
      <color rgb="FF282828"/>
      <name val="Calibri"/>
      <family val="2"/>
      <scheme val="minor"/>
    </font>
    <font>
      <b/>
      <i/>
      <u/>
      <sz val="10"/>
      <name val="Calibri"/>
      <family val="2"/>
      <scheme val="minor"/>
    </font>
    <font>
      <u/>
      <sz val="10"/>
      <name val="Calibri"/>
      <family val="2"/>
      <scheme val="minor"/>
    </font>
    <font>
      <b/>
      <u/>
      <sz val="12"/>
      <name val="Calibri"/>
      <family val="2"/>
      <scheme val="minor"/>
    </font>
    <font>
      <sz val="12"/>
      <color rgb="FF3F3F3F"/>
      <name val="Calibri"/>
      <family val="2"/>
      <scheme val="minor"/>
    </font>
    <font>
      <sz val="14"/>
      <name val="Calibri"/>
      <family val="2"/>
      <scheme val="minor"/>
    </font>
    <font>
      <b/>
      <sz val="10"/>
      <color rgb="FF00B050"/>
      <name val="Calibri"/>
      <family val="2"/>
      <scheme val="minor"/>
    </font>
    <font>
      <b/>
      <strike/>
      <sz val="10"/>
      <color rgb="FFFF0000"/>
      <name val="Calibri"/>
      <family val="2"/>
    </font>
    <font>
      <b/>
      <sz val="10"/>
      <color rgb="FFFF0000"/>
      <name val="Calibri"/>
      <family val="2"/>
    </font>
    <font>
      <b/>
      <sz val="10"/>
      <color rgb="FF00B050"/>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6" tint="0.59999389629810485"/>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ck">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medium">
        <color indexed="64"/>
      </left>
      <right style="thick">
        <color indexed="64"/>
      </right>
      <top style="medium">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style="thick">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44" fontId="2" fillId="0" borderId="0" applyFont="0" applyFill="0" applyBorder="0" applyAlignment="0" applyProtection="0"/>
    <xf numFmtId="0" fontId="2" fillId="0" borderId="0"/>
    <xf numFmtId="9" fontId="3" fillId="0" borderId="0" applyFont="0" applyFill="0" applyBorder="0" applyAlignment="0" applyProtection="0"/>
  </cellStyleXfs>
  <cellXfs count="316">
    <xf numFmtId="0" fontId="0" fillId="0" borderId="0" xfId="0"/>
    <xf numFmtId="0" fontId="19" fillId="2" borderId="1" xfId="0" applyFont="1" applyFill="1" applyBorder="1" applyAlignment="1">
      <alignment horizontal="left" vertical="center"/>
    </xf>
    <xf numFmtId="0" fontId="19" fillId="2" borderId="1" xfId="0" applyFont="1" applyFill="1" applyBorder="1" applyAlignment="1">
      <alignment horizontal="center" vertical="center" wrapText="1"/>
    </xf>
    <xf numFmtId="0" fontId="20" fillId="0" borderId="0" xfId="0" applyFont="1"/>
    <xf numFmtId="0" fontId="21" fillId="2" borderId="1"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0" fillId="0" borderId="1" xfId="0" applyFont="1" applyBorder="1" applyAlignment="1">
      <alignment vertical="center" wrapText="1"/>
    </xf>
    <xf numFmtId="0" fontId="20" fillId="0" borderId="0" xfId="0" applyFont="1" applyFill="1"/>
    <xf numFmtId="0" fontId="19" fillId="0" borderId="0" xfId="0" applyFont="1"/>
    <xf numFmtId="0" fontId="19" fillId="0" borderId="0" xfId="0" applyFont="1" applyAlignment="1">
      <alignment horizontal="center" vertical="center"/>
    </xf>
    <xf numFmtId="9" fontId="19" fillId="0" borderId="0" xfId="0" applyNumberFormat="1" applyFont="1" applyAlignment="1">
      <alignment horizontal="center" vertical="center"/>
    </xf>
    <xf numFmtId="0" fontId="22"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9" fontId="19" fillId="3" borderId="1" xfId="0" applyNumberFormat="1" applyFont="1" applyFill="1" applyBorder="1" applyAlignment="1">
      <alignment horizontal="center" vertical="center"/>
    </xf>
    <xf numFmtId="0" fontId="19" fillId="3" borderId="1" xfId="0" applyFont="1" applyFill="1" applyBorder="1" applyAlignment="1">
      <alignment horizontal="center" vertical="center"/>
    </xf>
    <xf numFmtId="0" fontId="20" fillId="3" borderId="1" xfId="0" applyFont="1" applyFill="1" applyBorder="1" applyAlignment="1">
      <alignment horizontal="center" vertical="center"/>
    </xf>
    <xf numFmtId="166" fontId="19" fillId="3" borderId="1" xfId="4" applyNumberFormat="1" applyFont="1" applyFill="1" applyBorder="1" applyAlignment="1">
      <alignment horizontal="center" vertical="center"/>
    </xf>
    <xf numFmtId="6" fontId="23" fillId="3" borderId="1" xfId="2" applyNumberFormat="1" applyFont="1" applyFill="1" applyBorder="1" applyAlignment="1">
      <alignment horizontal="center" vertical="center" wrapText="1"/>
    </xf>
    <xf numFmtId="0" fontId="21" fillId="2" borderId="1" xfId="0" applyFont="1" applyFill="1" applyBorder="1" applyAlignment="1">
      <alignment vertical="center" wrapText="1"/>
    </xf>
    <xf numFmtId="0" fontId="21" fillId="2" borderId="3" xfId="0" applyFont="1" applyFill="1" applyBorder="1" applyAlignment="1">
      <alignment vertical="center" wrapText="1"/>
    </xf>
    <xf numFmtId="0" fontId="21" fillId="2" borderId="2" xfId="0" applyFont="1" applyFill="1" applyBorder="1" applyAlignment="1">
      <alignment vertical="center" wrapText="1"/>
    </xf>
    <xf numFmtId="0" fontId="21" fillId="2" borderId="1" xfId="0" applyFont="1" applyFill="1" applyBorder="1" applyAlignment="1">
      <alignment vertical="center"/>
    </xf>
    <xf numFmtId="0" fontId="21" fillId="0" borderId="1"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19" fillId="0" borderId="3" xfId="0" applyFont="1" applyBorder="1" applyAlignment="1">
      <alignment horizontal="left" vertical="center"/>
    </xf>
    <xf numFmtId="0" fontId="19" fillId="0" borderId="3" xfId="0" applyFont="1" applyBorder="1" applyAlignment="1">
      <alignment horizontal="left" vertical="center" wrapText="1"/>
    </xf>
    <xf numFmtId="0" fontId="21" fillId="2" borderId="4" xfId="0" applyFont="1" applyFill="1" applyBorder="1" applyAlignment="1">
      <alignment horizontal="center" vertical="center" wrapText="1"/>
    </xf>
    <xf numFmtId="0" fontId="19" fillId="0" borderId="2" xfId="0" applyFont="1" applyBorder="1" applyAlignment="1">
      <alignment horizontal="left" vertical="center" wrapText="1"/>
    </xf>
    <xf numFmtId="167" fontId="21" fillId="2" borderId="4" xfId="1" applyNumberFormat="1" applyFont="1" applyFill="1" applyBorder="1" applyAlignment="1">
      <alignment horizontal="center" vertical="center" wrapText="1"/>
    </xf>
    <xf numFmtId="167" fontId="19" fillId="0" borderId="2" xfId="1" applyNumberFormat="1" applyFont="1" applyBorder="1" applyAlignment="1">
      <alignment horizontal="left" vertical="center"/>
    </xf>
    <xf numFmtId="167" fontId="19" fillId="0" borderId="1" xfId="1" applyNumberFormat="1" applyFont="1" applyBorder="1" applyAlignment="1">
      <alignment horizontal="left" vertical="center"/>
    </xf>
    <xf numFmtId="167" fontId="19" fillId="0" borderId="3" xfId="1" applyNumberFormat="1" applyFont="1" applyBorder="1" applyAlignment="1">
      <alignment horizontal="left" vertical="center"/>
    </xf>
    <xf numFmtId="167" fontId="19" fillId="0" borderId="4" xfId="1" applyNumberFormat="1" applyFont="1" applyBorder="1" applyAlignment="1">
      <alignment horizontal="left" vertical="center"/>
    </xf>
    <xf numFmtId="167" fontId="21" fillId="2" borderId="5" xfId="1" applyNumberFormat="1" applyFont="1" applyFill="1" applyBorder="1" applyAlignment="1">
      <alignment horizontal="center" vertical="center" wrapText="1"/>
    </xf>
    <xf numFmtId="0" fontId="21" fillId="3" borderId="2" xfId="0" applyFont="1" applyFill="1" applyBorder="1" applyAlignment="1">
      <alignment vertical="center" wrapText="1"/>
    </xf>
    <xf numFmtId="2" fontId="20" fillId="0" borderId="0" xfId="0" applyNumberFormat="1" applyFont="1" applyFill="1"/>
    <xf numFmtId="0" fontId="24" fillId="0" borderId="0" xfId="0" applyFont="1" applyAlignment="1">
      <alignment vertical="top"/>
    </xf>
    <xf numFmtId="0" fontId="24" fillId="0" borderId="0" xfId="0" applyFont="1"/>
    <xf numFmtId="166" fontId="21" fillId="2" borderId="4" xfId="4" applyNumberFormat="1" applyFont="1" applyFill="1" applyBorder="1" applyAlignment="1">
      <alignment horizontal="center" vertical="center" wrapText="1"/>
    </xf>
    <xf numFmtId="166" fontId="19" fillId="3" borderId="4" xfId="4" applyNumberFormat="1" applyFont="1" applyFill="1" applyBorder="1" applyAlignment="1">
      <alignment horizontal="center" vertical="center"/>
    </xf>
    <xf numFmtId="166" fontId="19" fillId="3" borderId="4" xfId="4" applyNumberFormat="1" applyFont="1" applyFill="1" applyBorder="1" applyAlignment="1">
      <alignment horizontal="center" vertical="center" wrapText="1"/>
    </xf>
    <xf numFmtId="0" fontId="20" fillId="0" borderId="0" xfId="0" applyFont="1" applyBorder="1"/>
    <xf numFmtId="0" fontId="21" fillId="0" borderId="0" xfId="0" applyFont="1" applyBorder="1"/>
    <xf numFmtId="0" fontId="20" fillId="0" borderId="0" xfId="0" applyFont="1" applyBorder="1" applyAlignment="1">
      <alignment wrapText="1"/>
    </xf>
    <xf numFmtId="0" fontId="21" fillId="0" borderId="0" xfId="0" applyFont="1" applyBorder="1" applyAlignment="1">
      <alignment wrapText="1"/>
    </xf>
    <xf numFmtId="0" fontId="25" fillId="0" borderId="0" xfId="0" applyFont="1"/>
    <xf numFmtId="0" fontId="26" fillId="0" borderId="0" xfId="0" applyFont="1" applyBorder="1" applyAlignment="1">
      <alignment horizontal="right" vertical="center" wrapText="1"/>
    </xf>
    <xf numFmtId="0" fontId="27" fillId="0" borderId="0" xfId="0" applyFont="1"/>
    <xf numFmtId="0" fontId="21" fillId="0" borderId="0" xfId="0" applyFont="1" applyAlignment="1">
      <alignment horizontal="center" vertical="center"/>
    </xf>
    <xf numFmtId="0" fontId="21" fillId="4" borderId="6" xfId="0" applyFont="1" applyFill="1" applyBorder="1" applyAlignment="1">
      <alignment horizontal="center" wrapText="1"/>
    </xf>
    <xf numFmtId="0" fontId="28" fillId="5" borderId="52" xfId="0" applyFont="1" applyFill="1" applyBorder="1" applyAlignment="1">
      <alignment horizontal="center" vertical="top" wrapText="1"/>
    </xf>
    <xf numFmtId="0" fontId="28" fillId="5" borderId="53"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0" fillId="5" borderId="7" xfId="0" applyFont="1" applyFill="1" applyBorder="1" applyAlignment="1">
      <alignment horizontal="justify" vertical="center" wrapText="1"/>
    </xf>
    <xf numFmtId="0" fontId="20" fillId="0" borderId="0" xfId="0" applyFont="1" applyAlignment="1">
      <alignment vertical="center"/>
    </xf>
    <xf numFmtId="164" fontId="29" fillId="4" borderId="6" xfId="0" applyNumberFormat="1" applyFont="1" applyFill="1" applyBorder="1" applyAlignment="1">
      <alignment vertical="center"/>
    </xf>
    <xf numFmtId="0" fontId="20" fillId="5" borderId="8" xfId="0" applyFont="1" applyFill="1" applyBorder="1" applyAlignment="1">
      <alignment horizontal="justify" vertical="center" wrapText="1"/>
    </xf>
    <xf numFmtId="0" fontId="20" fillId="0" borderId="9" xfId="0" applyFont="1" applyBorder="1" applyAlignment="1">
      <alignment vertical="center"/>
    </xf>
    <xf numFmtId="0" fontId="29" fillId="4" borderId="6" xfId="0" applyFont="1" applyFill="1" applyBorder="1" applyAlignment="1">
      <alignment vertical="center"/>
    </xf>
    <xf numFmtId="0" fontId="26" fillId="0" borderId="0" xfId="0" applyFont="1" applyAlignment="1">
      <alignment horizontal="center" vertical="center" wrapText="1"/>
    </xf>
    <xf numFmtId="0" fontId="29" fillId="4" borderId="6" xfId="0" applyFont="1" applyFill="1" applyBorder="1" applyAlignment="1">
      <alignment horizontal="left" vertical="center"/>
    </xf>
    <xf numFmtId="0" fontId="20" fillId="4" borderId="10" xfId="0" applyFont="1" applyFill="1" applyBorder="1" applyAlignment="1">
      <alignment vertical="center"/>
    </xf>
    <xf numFmtId="0" fontId="20" fillId="4" borderId="11" xfId="0" applyFont="1" applyFill="1" applyBorder="1"/>
    <xf numFmtId="164" fontId="29" fillId="4" borderId="6" xfId="0" applyNumberFormat="1" applyFont="1" applyFill="1" applyBorder="1"/>
    <xf numFmtId="0" fontId="20" fillId="0" borderId="0" xfId="0" applyFont="1" applyAlignment="1">
      <alignment vertical="top"/>
    </xf>
    <xf numFmtId="0" fontId="19" fillId="0" borderId="0" xfId="0" applyFont="1" applyAlignment="1">
      <alignment vertical="top"/>
    </xf>
    <xf numFmtId="0" fontId="30" fillId="0" borderId="12" xfId="0" applyFont="1" applyFill="1" applyBorder="1" applyAlignment="1">
      <alignment horizontal="right" wrapText="1"/>
    </xf>
    <xf numFmtId="0" fontId="30" fillId="0" borderId="9" xfId="0" applyFont="1" applyFill="1" applyBorder="1" applyAlignment="1">
      <alignment horizontal="center" wrapText="1"/>
    </xf>
    <xf numFmtId="9" fontId="30" fillId="0" borderId="9" xfId="0" applyNumberFormat="1" applyFont="1" applyFill="1" applyBorder="1" applyAlignment="1">
      <alignment horizontal="center" wrapText="1"/>
    </xf>
    <xf numFmtId="44" fontId="31" fillId="0" borderId="9" xfId="1" applyFont="1" applyFill="1" applyBorder="1" applyAlignment="1">
      <alignment horizontal="left" wrapText="1"/>
    </xf>
    <xf numFmtId="44" fontId="31" fillId="0" borderId="13" xfId="1" applyFont="1" applyFill="1" applyBorder="1" applyAlignment="1">
      <alignment horizontal="left" wrapText="1"/>
    </xf>
    <xf numFmtId="0" fontId="30" fillId="0" borderId="14" xfId="0" applyFont="1" applyFill="1" applyBorder="1" applyAlignment="1">
      <alignment horizontal="right" wrapText="1"/>
    </xf>
    <xf numFmtId="0" fontId="32" fillId="0" borderId="0" xfId="0" applyFont="1" applyBorder="1" applyAlignment="1">
      <alignment horizontal="center" vertical="center"/>
    </xf>
    <xf numFmtId="44" fontId="31" fillId="0" borderId="0" xfId="1" applyFont="1" applyFill="1" applyBorder="1" applyAlignment="1">
      <alignment horizontal="left" wrapText="1"/>
    </xf>
    <xf numFmtId="44" fontId="31" fillId="0" borderId="15" xfId="1" applyFont="1" applyFill="1" applyBorder="1" applyAlignment="1">
      <alignment horizontal="left" wrapText="1"/>
    </xf>
    <xf numFmtId="0" fontId="20" fillId="0" borderId="0" xfId="0" applyFont="1" applyFill="1" applyBorder="1"/>
    <xf numFmtId="44" fontId="30" fillId="0" borderId="15" xfId="1" applyFont="1" applyFill="1" applyBorder="1" applyAlignment="1">
      <alignment horizontal="left" wrapText="1"/>
    </xf>
    <xf numFmtId="0" fontId="21" fillId="0" borderId="1" xfId="0" applyFont="1" applyBorder="1" applyAlignment="1">
      <alignment horizontal="center" vertical="center"/>
    </xf>
    <xf numFmtId="0" fontId="20" fillId="0" borderId="1" xfId="0" applyFont="1" applyFill="1" applyBorder="1"/>
    <xf numFmtId="0" fontId="32" fillId="0" borderId="1" xfId="0" applyFont="1" applyBorder="1" applyAlignment="1">
      <alignment horizontal="center"/>
    </xf>
    <xf numFmtId="44" fontId="33" fillId="0" borderId="16" xfId="1" applyFont="1" applyFill="1" applyBorder="1" applyAlignment="1">
      <alignment horizontal="left" wrapText="1"/>
    </xf>
    <xf numFmtId="0" fontId="20" fillId="3" borderId="1" xfId="0" applyFont="1" applyFill="1" applyBorder="1" applyAlignment="1">
      <alignment vertical="center"/>
    </xf>
    <xf numFmtId="6" fontId="20" fillId="3" borderId="1" xfId="0" applyNumberFormat="1" applyFont="1" applyFill="1" applyBorder="1" applyAlignment="1">
      <alignment vertical="center"/>
    </xf>
    <xf numFmtId="6" fontId="30" fillId="0" borderId="16" xfId="1" applyNumberFormat="1" applyFont="1" applyFill="1" applyBorder="1" applyAlignment="1">
      <alignment horizontal="right" wrapText="1"/>
    </xf>
    <xf numFmtId="6" fontId="34" fillId="0" borderId="16" xfId="1" applyNumberFormat="1" applyFont="1" applyFill="1" applyBorder="1" applyAlignment="1">
      <alignment horizontal="right" wrapText="1"/>
    </xf>
    <xf numFmtId="0" fontId="21" fillId="0" borderId="0" xfId="0" applyFont="1" applyFill="1" applyBorder="1" applyAlignment="1">
      <alignment vertical="center"/>
    </xf>
    <xf numFmtId="6" fontId="21" fillId="0" borderId="0" xfId="0" applyNumberFormat="1" applyFont="1" applyBorder="1" applyAlignment="1">
      <alignment vertical="center"/>
    </xf>
    <xf numFmtId="6" fontId="30" fillId="0" borderId="15" xfId="1" applyNumberFormat="1" applyFont="1" applyFill="1" applyBorder="1" applyAlignment="1">
      <alignment horizontal="right" wrapText="1"/>
    </xf>
    <xf numFmtId="0" fontId="30" fillId="0" borderId="17" xfId="0" applyFont="1" applyFill="1" applyBorder="1" applyAlignment="1">
      <alignment horizontal="right" wrapText="1"/>
    </xf>
    <xf numFmtId="0" fontId="21" fillId="0" borderId="18" xfId="0" applyFont="1" applyBorder="1" applyAlignment="1">
      <alignment vertical="center"/>
    </xf>
    <xf numFmtId="0" fontId="20" fillId="0" borderId="18" xfId="0" applyFont="1" applyBorder="1"/>
    <xf numFmtId="44" fontId="31" fillId="0" borderId="18" xfId="1" applyFont="1" applyFill="1" applyBorder="1" applyAlignment="1">
      <alignment horizontal="left" wrapText="1"/>
    </xf>
    <xf numFmtId="6" fontId="31" fillId="0" borderId="19" xfId="1" applyNumberFormat="1" applyFont="1" applyFill="1" applyBorder="1" applyAlignment="1">
      <alignment horizontal="left" wrapText="1"/>
    </xf>
    <xf numFmtId="0" fontId="30" fillId="0" borderId="0" xfId="0" applyFont="1" applyFill="1" applyBorder="1" applyAlignment="1">
      <alignment horizontal="right" wrapText="1"/>
    </xf>
    <xf numFmtId="0" fontId="24" fillId="0" borderId="0" xfId="0" applyFont="1" applyAlignment="1">
      <alignment vertical="top" wrapText="1"/>
    </xf>
    <xf numFmtId="0" fontId="35" fillId="0" borderId="0" xfId="0" applyFont="1" applyAlignment="1">
      <alignment vertical="top"/>
    </xf>
    <xf numFmtId="0" fontId="36" fillId="0" borderId="0" xfId="0" applyFont="1" applyAlignment="1">
      <alignment vertical="top"/>
    </xf>
    <xf numFmtId="0" fontId="20" fillId="0" borderId="0" xfId="0" quotePrefix="1" applyFont="1"/>
    <xf numFmtId="0" fontId="37" fillId="0" borderId="0" xfId="0" applyFont="1" applyAlignment="1">
      <alignment horizontal="center"/>
    </xf>
    <xf numFmtId="0" fontId="21" fillId="0" borderId="0" xfId="0" applyFont="1"/>
    <xf numFmtId="0" fontId="30" fillId="6" borderId="20" xfId="0" applyFont="1" applyFill="1" applyBorder="1" applyAlignment="1">
      <alignment wrapText="1"/>
    </xf>
    <xf numFmtId="0" fontId="30" fillId="6" borderId="21" xfId="0" applyFont="1" applyFill="1" applyBorder="1" applyAlignment="1">
      <alignment wrapText="1"/>
    </xf>
    <xf numFmtId="167" fontId="30" fillId="6" borderId="21" xfId="1" applyNumberFormat="1" applyFont="1" applyFill="1" applyBorder="1" applyAlignment="1">
      <alignment wrapText="1"/>
    </xf>
    <xf numFmtId="0" fontId="30" fillId="0" borderId="0" xfId="0" applyFont="1" applyFill="1" applyBorder="1" applyAlignment="1">
      <alignment wrapText="1"/>
    </xf>
    <xf numFmtId="0" fontId="31" fillId="7" borderId="22" xfId="0" applyFont="1" applyFill="1" applyBorder="1" applyAlignment="1">
      <alignment horizontal="left" wrapText="1"/>
    </xf>
    <xf numFmtId="0" fontId="21" fillId="7" borderId="23" xfId="0" applyFont="1" applyFill="1" applyBorder="1" applyAlignment="1">
      <alignment horizontal="left" wrapText="1"/>
    </xf>
    <xf numFmtId="0" fontId="21" fillId="7" borderId="2" xfId="0" applyFont="1" applyFill="1" applyBorder="1" applyAlignment="1">
      <alignment horizontal="left" wrapText="1"/>
    </xf>
    <xf numFmtId="167" fontId="31" fillId="8" borderId="1" xfId="1" applyNumberFormat="1" applyFont="1" applyFill="1" applyBorder="1" applyAlignment="1">
      <alignment horizontal="center" vertical="center" wrapText="1"/>
    </xf>
    <xf numFmtId="167" fontId="31" fillId="8" borderId="3" xfId="1" applyNumberFormat="1" applyFont="1" applyFill="1" applyBorder="1" applyAlignment="1">
      <alignment horizontal="center" vertical="center" wrapText="1"/>
    </xf>
    <xf numFmtId="0" fontId="20" fillId="9" borderId="0" xfId="0" applyFont="1" applyFill="1"/>
    <xf numFmtId="0" fontId="31" fillId="7" borderId="24" xfId="0" applyFont="1" applyFill="1" applyBorder="1" applyAlignment="1">
      <alignment horizontal="left" wrapText="1"/>
    </xf>
    <xf numFmtId="0" fontId="21" fillId="7" borderId="23" xfId="0" applyFont="1" applyFill="1" applyBorder="1" applyAlignment="1">
      <alignment horizontal="left"/>
    </xf>
    <xf numFmtId="9" fontId="30" fillId="6" borderId="2" xfId="0" applyNumberFormat="1" applyFont="1" applyFill="1" applyBorder="1" applyAlignment="1">
      <alignment horizontal="center" wrapText="1"/>
    </xf>
    <xf numFmtId="167" fontId="30" fillId="6" borderId="2" xfId="1" applyNumberFormat="1" applyFont="1" applyFill="1" applyBorder="1" applyAlignment="1">
      <alignment horizontal="center" wrapText="1"/>
    </xf>
    <xf numFmtId="167" fontId="30" fillId="6" borderId="23" xfId="1" applyNumberFormat="1" applyFont="1" applyFill="1" applyBorder="1" applyAlignment="1">
      <alignment horizontal="center" wrapText="1"/>
    </xf>
    <xf numFmtId="0" fontId="38" fillId="9" borderId="0" xfId="0" applyFont="1" applyFill="1" applyBorder="1" applyAlignment="1">
      <alignment horizontal="right" wrapText="1"/>
    </xf>
    <xf numFmtId="9" fontId="38" fillId="9" borderId="0" xfId="0" applyNumberFormat="1" applyFont="1" applyFill="1" applyBorder="1" applyAlignment="1">
      <alignment horizontal="center" wrapText="1"/>
    </xf>
    <xf numFmtId="167" fontId="39" fillId="9" borderId="0" xfId="1" applyNumberFormat="1" applyFont="1" applyFill="1" applyBorder="1" applyAlignment="1">
      <alignment horizontal="left" wrapText="1"/>
    </xf>
    <xf numFmtId="0" fontId="24" fillId="0" borderId="0" xfId="0" applyFont="1" applyFill="1" applyBorder="1" applyAlignment="1">
      <alignment wrapText="1"/>
    </xf>
    <xf numFmtId="0" fontId="25" fillId="0" borderId="0" xfId="0" applyFont="1" applyAlignment="1">
      <alignment vertical="center"/>
    </xf>
    <xf numFmtId="0" fontId="26" fillId="0" borderId="0" xfId="0" applyFont="1" applyFill="1" applyBorder="1" applyAlignment="1">
      <alignment wrapText="1"/>
    </xf>
    <xf numFmtId="0" fontId="26" fillId="0" borderId="0" xfId="0" applyFont="1" applyFill="1" applyBorder="1" applyAlignment="1">
      <alignment horizontal="center" vertical="center" wrapText="1"/>
    </xf>
    <xf numFmtId="0" fontId="26" fillId="0" borderId="0" xfId="0" applyFont="1" applyFill="1" applyBorder="1" applyAlignment="1">
      <alignment horizontal="left" wrapText="1"/>
    </xf>
    <xf numFmtId="0" fontId="40" fillId="0" borderId="0" xfId="0" applyFont="1" applyFill="1" applyBorder="1" applyAlignment="1">
      <alignment horizontal="left" wrapText="1"/>
    </xf>
    <xf numFmtId="0" fontId="28" fillId="0" borderId="3"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1" fillId="3" borderId="26" xfId="0" applyFont="1" applyFill="1" applyBorder="1" applyAlignment="1">
      <alignment horizontal="center" vertical="center" wrapText="1"/>
    </xf>
    <xf numFmtId="0" fontId="21" fillId="3" borderId="27" xfId="0" applyFont="1" applyFill="1" applyBorder="1" applyAlignment="1">
      <alignment horizontal="center" vertical="center" wrapText="1"/>
    </xf>
    <xf numFmtId="165" fontId="21" fillId="3" borderId="27" xfId="0" applyNumberFormat="1" applyFont="1" applyFill="1" applyBorder="1" applyAlignment="1">
      <alignment horizontal="center" vertical="center" wrapText="1"/>
    </xf>
    <xf numFmtId="165" fontId="21" fillId="0" borderId="28" xfId="0" applyNumberFormat="1" applyFont="1" applyFill="1" applyBorder="1" applyAlignment="1">
      <alignment horizontal="center" vertical="center" wrapText="1"/>
    </xf>
    <xf numFmtId="165" fontId="21" fillId="4" borderId="29" xfId="0" applyNumberFormat="1" applyFont="1" applyFill="1" applyBorder="1" applyAlignment="1">
      <alignment horizontal="center" vertical="center"/>
    </xf>
    <xf numFmtId="0" fontId="21" fillId="3" borderId="30" xfId="0" applyFont="1" applyFill="1" applyBorder="1" applyAlignment="1">
      <alignment horizontal="center" vertical="center" wrapText="1"/>
    </xf>
    <xf numFmtId="165" fontId="21" fillId="4" borderId="31" xfId="0" applyNumberFormat="1" applyFont="1" applyFill="1" applyBorder="1" applyAlignment="1">
      <alignment horizontal="center" vertical="center"/>
    </xf>
    <xf numFmtId="0" fontId="24" fillId="0" borderId="0" xfId="0" applyFont="1" applyFill="1"/>
    <xf numFmtId="0" fontId="21" fillId="4" borderId="3" xfId="0" applyFont="1" applyFill="1" applyBorder="1" applyAlignment="1">
      <alignment horizontal="center" vertical="center" wrapText="1"/>
    </xf>
    <xf numFmtId="0" fontId="21" fillId="4" borderId="23" xfId="0" applyFont="1" applyFill="1" applyBorder="1" applyAlignment="1">
      <alignment vertical="center" wrapText="1"/>
    </xf>
    <xf numFmtId="3" fontId="21" fillId="4" borderId="1" xfId="0" applyNumberFormat="1" applyFont="1" applyFill="1" applyBorder="1" applyAlignment="1">
      <alignment vertical="center" wrapText="1"/>
    </xf>
    <xf numFmtId="42" fontId="21" fillId="4" borderId="1" xfId="0" applyNumberFormat="1" applyFont="1" applyFill="1" applyBorder="1" applyAlignment="1">
      <alignment vertical="center" wrapText="1"/>
    </xf>
    <xf numFmtId="0" fontId="26" fillId="0" borderId="24" xfId="0" applyFont="1" applyBorder="1" applyAlignment="1">
      <alignment horizontal="center"/>
    </xf>
    <xf numFmtId="0" fontId="26" fillId="0" borderId="0" xfId="0" applyFont="1" applyBorder="1" applyAlignment="1"/>
    <xf numFmtId="0" fontId="26" fillId="0" borderId="32" xfId="0" applyFont="1" applyBorder="1" applyAlignment="1"/>
    <xf numFmtId="0" fontId="26" fillId="0" borderId="24" xfId="0" applyFont="1" applyBorder="1" applyAlignment="1">
      <alignment horizontal="right" vertical="center" wrapText="1"/>
    </xf>
    <xf numFmtId="0" fontId="20" fillId="0" borderId="32" xfId="0" applyFont="1" applyBorder="1"/>
    <xf numFmtId="0" fontId="21" fillId="0" borderId="24" xfId="0" applyFont="1" applyFill="1" applyBorder="1" applyAlignment="1">
      <alignment horizontal="right" vertical="center" wrapText="1"/>
    </xf>
    <xf numFmtId="44" fontId="21" fillId="0" borderId="33" xfId="1" applyFont="1" applyFill="1" applyBorder="1" applyAlignment="1">
      <alignment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32" xfId="0" applyFont="1" applyFill="1" applyBorder="1" applyAlignment="1">
      <alignment horizontal="right" vertical="center" wrapText="1"/>
    </xf>
    <xf numFmtId="44" fontId="21" fillId="0" borderId="0" xfId="1" applyFont="1" applyFill="1" applyBorder="1" applyAlignment="1">
      <alignment vertical="center"/>
    </xf>
    <xf numFmtId="0" fontId="21" fillId="0" borderId="24" xfId="0" applyFont="1" applyBorder="1" applyAlignment="1">
      <alignment horizontal="right" vertical="center" wrapText="1"/>
    </xf>
    <xf numFmtId="44" fontId="21" fillId="0" borderId="33" xfId="1" applyFont="1" applyBorder="1" applyAlignment="1">
      <alignment vertical="center"/>
    </xf>
    <xf numFmtId="0" fontId="29" fillId="3" borderId="24" xfId="0" applyFont="1" applyFill="1" applyBorder="1" applyAlignment="1">
      <alignment horizontal="justify"/>
    </xf>
    <xf numFmtId="0" fontId="29" fillId="0" borderId="0" xfId="0" applyFont="1" applyBorder="1" applyAlignment="1">
      <alignment horizontal="justify"/>
    </xf>
    <xf numFmtId="0" fontId="37" fillId="0" borderId="34" xfId="0" applyFont="1" applyBorder="1" applyAlignment="1">
      <alignment horizontal="center" vertical="top" wrapText="1"/>
    </xf>
    <xf numFmtId="0" fontId="37" fillId="0" borderId="0" xfId="0" applyFont="1" applyBorder="1" applyAlignment="1">
      <alignment horizontal="left" vertical="top" wrapText="1"/>
    </xf>
    <xf numFmtId="0" fontId="24" fillId="3" borderId="24" xfId="0" applyFont="1" applyFill="1" applyBorder="1" applyAlignment="1">
      <alignment horizontal="justify" vertical="top" wrapText="1"/>
    </xf>
    <xf numFmtId="0" fontId="24" fillId="0" borderId="0" xfId="0" applyFont="1" applyBorder="1" applyAlignment="1">
      <alignment horizontal="justify" vertical="top" wrapText="1"/>
    </xf>
    <xf numFmtId="0" fontId="37" fillId="0" borderId="0" xfId="0" applyFont="1"/>
    <xf numFmtId="0" fontId="29" fillId="0" borderId="20" xfId="0" applyFont="1" applyBorder="1" applyAlignment="1">
      <alignment horizontal="justify"/>
    </xf>
    <xf numFmtId="0" fontId="29" fillId="0" borderId="21" xfId="0" applyFont="1" applyBorder="1" applyAlignment="1">
      <alignment horizontal="justify"/>
    </xf>
    <xf numFmtId="0" fontId="20" fillId="0" borderId="21" xfId="0" applyFont="1" applyBorder="1"/>
    <xf numFmtId="0" fontId="20" fillId="0" borderId="35" xfId="0" applyFont="1" applyBorder="1"/>
    <xf numFmtId="0" fontId="37" fillId="0" borderId="0" xfId="0" applyFont="1" applyBorder="1"/>
    <xf numFmtId="167" fontId="19" fillId="0" borderId="23" xfId="1" applyNumberFormat="1" applyFont="1" applyBorder="1" applyAlignment="1">
      <alignment horizontal="left" vertical="center"/>
    </xf>
    <xf numFmtId="10" fontId="39" fillId="9" borderId="0" xfId="4" applyNumberFormat="1" applyFont="1" applyFill="1" applyBorder="1" applyAlignment="1">
      <alignment horizontal="left" wrapText="1"/>
    </xf>
    <xf numFmtId="0" fontId="20" fillId="0" borderId="0" xfId="0" applyFont="1" applyAlignment="1">
      <alignment horizontal="center"/>
    </xf>
    <xf numFmtId="164" fontId="39" fillId="8" borderId="1" xfId="1" applyNumberFormat="1" applyFont="1" applyFill="1" applyBorder="1" applyAlignment="1">
      <alignment horizontal="center" wrapText="1"/>
    </xf>
    <xf numFmtId="164" fontId="39" fillId="8" borderId="36" xfId="1" applyNumberFormat="1" applyFont="1" applyFill="1" applyBorder="1" applyAlignment="1">
      <alignment horizontal="center" wrapText="1"/>
    </xf>
    <xf numFmtId="0" fontId="28" fillId="5" borderId="3" xfId="0" applyFont="1" applyFill="1" applyBorder="1" applyAlignment="1">
      <alignment horizontal="center" vertical="top" wrapText="1"/>
    </xf>
    <xf numFmtId="0" fontId="20" fillId="5" borderId="37" xfId="0" applyFont="1" applyFill="1" applyBorder="1" applyAlignment="1">
      <alignment horizontal="justify" vertical="center" wrapText="1"/>
    </xf>
    <xf numFmtId="0" fontId="20" fillId="5" borderId="38" xfId="0" applyFont="1" applyFill="1" applyBorder="1" applyAlignment="1">
      <alignment horizontal="justify" vertical="center" wrapText="1"/>
    </xf>
    <xf numFmtId="0" fontId="28" fillId="5" borderId="2" xfId="0" applyFont="1" applyFill="1" applyBorder="1" applyAlignment="1">
      <alignment horizontal="center" vertical="top" wrapText="1"/>
    </xf>
    <xf numFmtId="164" fontId="39" fillId="8" borderId="2" xfId="1" applyNumberFormat="1" applyFont="1" applyFill="1" applyBorder="1" applyAlignment="1">
      <alignment horizontal="center" wrapText="1"/>
    </xf>
    <xf numFmtId="164" fontId="39" fillId="8" borderId="35" xfId="1" applyNumberFormat="1" applyFont="1" applyFill="1" applyBorder="1" applyAlignment="1">
      <alignment horizontal="center" wrapText="1"/>
    </xf>
    <xf numFmtId="0" fontId="28" fillId="5" borderId="1" xfId="0" applyFont="1" applyFill="1" applyBorder="1" applyAlignment="1">
      <alignment horizontal="center" vertical="top" wrapText="1"/>
    </xf>
    <xf numFmtId="164" fontId="41" fillId="3" borderId="39" xfId="0" applyNumberFormat="1" applyFont="1" applyFill="1" applyBorder="1" applyAlignment="1">
      <alignment horizontal="center" vertical="center" wrapText="1"/>
    </xf>
    <xf numFmtId="164" fontId="41" fillId="3" borderId="36" xfId="0" applyNumberFormat="1" applyFont="1" applyFill="1" applyBorder="1" applyAlignment="1">
      <alignment horizontal="center" vertical="center" wrapText="1"/>
    </xf>
    <xf numFmtId="0" fontId="20" fillId="5" borderId="24" xfId="0" applyFont="1" applyFill="1" applyBorder="1" applyAlignment="1">
      <alignment horizontal="justify" vertical="center" wrapText="1"/>
    </xf>
    <xf numFmtId="1" fontId="29" fillId="4" borderId="6" xfId="0" applyNumberFormat="1" applyFont="1" applyFill="1" applyBorder="1" applyAlignment="1">
      <alignment vertical="center"/>
    </xf>
    <xf numFmtId="10" fontId="23" fillId="3" borderId="1" xfId="4" applyNumberFormat="1" applyFont="1" applyFill="1" applyBorder="1" applyAlignment="1">
      <alignment horizontal="center" vertical="center" wrapText="1"/>
    </xf>
    <xf numFmtId="6" fontId="23" fillId="0" borderId="1" xfId="2" applyNumberFormat="1" applyFont="1" applyFill="1" applyBorder="1" applyAlignment="1">
      <alignment horizontal="center" vertical="center" wrapText="1"/>
    </xf>
    <xf numFmtId="10" fontId="23" fillId="0" borderId="1" xfId="4" applyNumberFormat="1" applyFont="1" applyFill="1" applyBorder="1" applyAlignment="1">
      <alignment horizontal="center" vertical="center" wrapText="1"/>
    </xf>
    <xf numFmtId="0" fontId="21" fillId="0" borderId="0" xfId="0" applyFont="1" applyBorder="1" applyAlignment="1">
      <alignment vertical="center"/>
    </xf>
    <xf numFmtId="6" fontId="31" fillId="0" borderId="0" xfId="1" applyNumberFormat="1" applyFont="1" applyFill="1" applyBorder="1" applyAlignment="1">
      <alignment horizontal="left" wrapText="1"/>
    </xf>
    <xf numFmtId="0" fontId="0" fillId="0" borderId="14" xfId="0" applyBorder="1"/>
    <xf numFmtId="6" fontId="20" fillId="9" borderId="1" xfId="0" applyNumberFormat="1" applyFont="1" applyFill="1" applyBorder="1" applyAlignment="1">
      <alignment vertical="center"/>
    </xf>
    <xf numFmtId="0" fontId="20" fillId="0" borderId="3" xfId="0" applyFont="1" applyBorder="1" applyAlignment="1">
      <alignment vertical="center" wrapText="1"/>
    </xf>
    <xf numFmtId="167" fontId="21" fillId="2" borderId="40" xfId="1" applyNumberFormat="1" applyFont="1" applyFill="1" applyBorder="1" applyAlignment="1">
      <alignment horizontal="center" vertical="center" wrapText="1"/>
    </xf>
    <xf numFmtId="167" fontId="20" fillId="0" borderId="0" xfId="0" applyNumberFormat="1" applyFont="1"/>
    <xf numFmtId="166" fontId="21" fillId="7" borderId="4" xfId="4" applyNumberFormat="1" applyFont="1" applyFill="1" applyBorder="1" applyAlignment="1">
      <alignment horizontal="center" wrapText="1"/>
    </xf>
    <xf numFmtId="166" fontId="19" fillId="9" borderId="4" xfId="4" applyNumberFormat="1" applyFont="1" applyFill="1" applyBorder="1" applyAlignment="1">
      <alignment horizontal="center" vertical="center"/>
    </xf>
    <xf numFmtId="9" fontId="21" fillId="7" borderId="2" xfId="0" applyNumberFormat="1" applyFont="1" applyFill="1" applyBorder="1" applyAlignment="1">
      <alignment horizontal="center" wrapText="1"/>
    </xf>
    <xf numFmtId="0" fontId="24" fillId="0" borderId="0" xfId="0" applyFont="1" applyFill="1" applyBorder="1" applyAlignment="1">
      <alignment horizontal="center" wrapText="1"/>
    </xf>
    <xf numFmtId="0" fontId="20" fillId="0" borderId="0" xfId="0" applyFont="1" applyAlignment="1">
      <alignment horizontal="left" vertical="top" wrapText="1"/>
    </xf>
    <xf numFmtId="0" fontId="21" fillId="3" borderId="0" xfId="0" applyFont="1" applyFill="1" applyBorder="1" applyAlignment="1">
      <alignment horizontal="center" vertical="center"/>
    </xf>
    <xf numFmtId="167" fontId="19" fillId="0" borderId="0" xfId="1" applyNumberFormat="1" applyFont="1" applyFill="1" applyBorder="1" applyAlignment="1">
      <alignment horizontal="left" vertical="center"/>
    </xf>
    <xf numFmtId="166" fontId="30" fillId="6" borderId="21" xfId="0" applyNumberFormat="1" applyFont="1" applyFill="1" applyBorder="1" applyAlignment="1">
      <alignment wrapText="1"/>
    </xf>
    <xf numFmtId="166" fontId="21" fillId="7" borderId="2" xfId="0" applyNumberFormat="1" applyFont="1" applyFill="1" applyBorder="1" applyAlignment="1">
      <alignment horizontal="center" wrapText="1"/>
    </xf>
    <xf numFmtId="0" fontId="42" fillId="0" borderId="0" xfId="0" applyFont="1" applyBorder="1"/>
    <xf numFmtId="0" fontId="42" fillId="0" borderId="0" xfId="0" applyFont="1"/>
    <xf numFmtId="0" fontId="20" fillId="0" borderId="0" xfId="0" applyFont="1" applyFill="1" applyAlignment="1">
      <alignment wrapText="1"/>
    </xf>
    <xf numFmtId="165" fontId="21" fillId="4" borderId="2" xfId="1" applyNumberFormat="1" applyFont="1" applyFill="1" applyBorder="1" applyAlignment="1">
      <alignment vertical="center"/>
    </xf>
    <xf numFmtId="0" fontId="0" fillId="0" borderId="0" xfId="0" applyBorder="1"/>
    <xf numFmtId="0" fontId="20" fillId="0" borderId="0" xfId="0" applyFont="1" applyAlignment="1">
      <alignment wrapText="1"/>
    </xf>
    <xf numFmtId="0" fontId="43" fillId="0" borderId="0" xfId="0" applyFont="1"/>
    <xf numFmtId="167" fontId="21" fillId="2" borderId="23" xfId="1" applyNumberFormat="1" applyFont="1" applyFill="1" applyBorder="1" applyAlignment="1">
      <alignment horizontal="center" vertical="center" wrapText="1"/>
    </xf>
    <xf numFmtId="167" fontId="19" fillId="0" borderId="5" xfId="1" applyNumberFormat="1" applyFont="1" applyBorder="1" applyAlignment="1">
      <alignment horizontal="left" vertical="center"/>
    </xf>
    <xf numFmtId="167" fontId="30" fillId="6" borderId="41" xfId="1" applyNumberFormat="1" applyFont="1" applyFill="1" applyBorder="1" applyAlignment="1">
      <alignment wrapText="1"/>
    </xf>
    <xf numFmtId="167" fontId="31" fillId="8" borderId="4" xfId="1" applyNumberFormat="1" applyFont="1" applyFill="1" applyBorder="1" applyAlignment="1">
      <alignment horizontal="center" vertical="center" wrapText="1"/>
    </xf>
    <xf numFmtId="0" fontId="42" fillId="0" borderId="0" xfId="0" applyFont="1" applyAlignment="1">
      <alignment wrapText="1"/>
    </xf>
    <xf numFmtId="6" fontId="21" fillId="0" borderId="33" xfId="1" applyNumberFormat="1" applyFont="1" applyFill="1" applyBorder="1" applyAlignment="1">
      <alignment vertical="center"/>
    </xf>
    <xf numFmtId="0" fontId="26" fillId="0" borderId="0" xfId="0" applyFont="1" applyBorder="1" applyAlignment="1">
      <alignment horizontal="center" wrapText="1"/>
    </xf>
    <xf numFmtId="0" fontId="26" fillId="0" borderId="0" xfId="0" applyFont="1" applyBorder="1" applyAlignment="1">
      <alignment horizontal="center"/>
    </xf>
    <xf numFmtId="0" fontId="20" fillId="0" borderId="0" xfId="0" applyFont="1" applyAlignment="1"/>
    <xf numFmtId="0" fontId="24" fillId="0" borderId="0" xfId="0" applyFont="1" applyAlignment="1">
      <alignment horizontal="left" vertical="top" wrapText="1"/>
    </xf>
    <xf numFmtId="0" fontId="26" fillId="0" borderId="0" xfId="0" applyFont="1" applyAlignment="1">
      <alignment horizontal="left" vertical="top"/>
    </xf>
    <xf numFmtId="0" fontId="23" fillId="0" borderId="24" xfId="0" applyFont="1" applyBorder="1" applyAlignment="1">
      <alignment horizontal="center" vertical="top"/>
    </xf>
    <xf numFmtId="0" fontId="23" fillId="0" borderId="0" xfId="0" applyFont="1" applyBorder="1" applyAlignment="1">
      <alignment horizontal="center" vertical="top"/>
    </xf>
    <xf numFmtId="0" fontId="23" fillId="0" borderId="32" xfId="0" applyFont="1" applyBorder="1" applyAlignment="1">
      <alignment horizontal="center" vertical="top"/>
    </xf>
    <xf numFmtId="0" fontId="26" fillId="0" borderId="24" xfId="0" applyFont="1" applyBorder="1" applyAlignment="1">
      <alignment horizontal="center" vertical="center" wrapText="1"/>
    </xf>
    <xf numFmtId="0" fontId="26" fillId="0" borderId="0" xfId="0" applyFont="1" applyBorder="1" applyAlignment="1">
      <alignment horizontal="center" vertical="center" wrapText="1"/>
    </xf>
    <xf numFmtId="0" fontId="20" fillId="0" borderId="0" xfId="0" applyFont="1" applyAlignment="1">
      <alignment wrapText="1"/>
    </xf>
    <xf numFmtId="0" fontId="26" fillId="0" borderId="0" xfId="0" applyFont="1" applyAlignment="1">
      <alignment horizontal="center"/>
    </xf>
    <xf numFmtId="0" fontId="20" fillId="0" borderId="0" xfId="0" applyFont="1" applyAlignment="1">
      <alignment vertical="top"/>
    </xf>
    <xf numFmtId="0" fontId="20" fillId="0" borderId="0" xfId="0" applyFont="1" applyAlignment="1">
      <alignment vertical="top" wrapText="1"/>
    </xf>
    <xf numFmtId="0" fontId="32"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44" fontId="21" fillId="0" borderId="0" xfId="1" applyFont="1" applyBorder="1" applyAlignment="1">
      <alignment vertical="center"/>
    </xf>
    <xf numFmtId="0" fontId="21" fillId="4" borderId="10" xfId="0" applyFont="1" applyFill="1" applyBorder="1" applyAlignment="1">
      <alignment horizontal="center" vertical="center" wrapText="1"/>
    </xf>
    <xf numFmtId="0" fontId="21" fillId="0" borderId="0" xfId="0" applyFont="1" applyFill="1" applyBorder="1" applyAlignment="1">
      <alignment horizontal="center" vertical="center" wrapText="1"/>
    </xf>
    <xf numFmtId="164" fontId="29" fillId="0" borderId="0" xfId="0" applyNumberFormat="1" applyFont="1" applyFill="1" applyBorder="1" applyAlignment="1">
      <alignment vertical="center"/>
    </xf>
    <xf numFmtId="164" fontId="29" fillId="4" borderId="10" xfId="0" applyNumberFormat="1" applyFont="1" applyFill="1"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26" fillId="0" borderId="0" xfId="0" applyFont="1" applyAlignment="1" applyProtection="1">
      <alignment horizontal="center"/>
    </xf>
    <xf numFmtId="168" fontId="26" fillId="10" borderId="0" xfId="0" applyNumberFormat="1" applyFont="1" applyFill="1" applyAlignment="1" applyProtection="1">
      <alignment horizontal="center"/>
    </xf>
    <xf numFmtId="168" fontId="20" fillId="10" borderId="0" xfId="0" applyNumberFormat="1" applyFont="1" applyFill="1" applyAlignment="1">
      <alignment horizontal="center"/>
    </xf>
    <xf numFmtId="0" fontId="21" fillId="0" borderId="0" xfId="0" applyFont="1" applyBorder="1" applyAlignment="1"/>
    <xf numFmtId="0" fontId="20" fillId="0" borderId="0" xfId="0" applyFont="1" applyAlignment="1"/>
    <xf numFmtId="0" fontId="26" fillId="11" borderId="0" xfId="0" applyFont="1" applyFill="1" applyBorder="1" applyAlignment="1">
      <alignment horizontal="center" wrapText="1"/>
    </xf>
    <xf numFmtId="0" fontId="26" fillId="11" borderId="0" xfId="0" applyFont="1" applyFill="1" applyBorder="1" applyAlignment="1">
      <alignment horizontal="center"/>
    </xf>
    <xf numFmtId="0" fontId="20" fillId="11" borderId="0" xfId="0" applyFont="1" applyFill="1" applyAlignment="1"/>
    <xf numFmtId="0" fontId="44" fillId="0" borderId="34" xfId="3" applyFont="1" applyBorder="1" applyAlignment="1">
      <alignment horizontal="left" vertical="top" wrapText="1"/>
    </xf>
    <xf numFmtId="0" fontId="44" fillId="0" borderId="42" xfId="3" applyFont="1" applyBorder="1" applyAlignment="1">
      <alignment horizontal="left" vertical="top" wrapText="1"/>
    </xf>
    <xf numFmtId="0" fontId="44" fillId="0" borderId="43" xfId="3" applyFont="1" applyBorder="1" applyAlignment="1">
      <alignment horizontal="left" vertical="top" wrapText="1"/>
    </xf>
    <xf numFmtId="0" fontId="37" fillId="0" borderId="26" xfId="3" applyFont="1" applyBorder="1" applyAlignment="1">
      <alignment horizontal="center" vertical="top" wrapText="1"/>
    </xf>
    <xf numFmtId="0" fontId="37" fillId="0" borderId="47" xfId="3" applyFont="1" applyBorder="1" applyAlignment="1">
      <alignment horizontal="center" vertical="top" wrapText="1"/>
    </xf>
    <xf numFmtId="0" fontId="37" fillId="0" borderId="48" xfId="3" applyFont="1" applyBorder="1" applyAlignment="1">
      <alignment horizontal="center" vertical="top" wrapText="1"/>
    </xf>
    <xf numFmtId="0" fontId="26" fillId="0" borderId="34" xfId="0" applyFont="1" applyBorder="1" applyAlignment="1">
      <alignment horizontal="left"/>
    </xf>
    <xf numFmtId="0" fontId="26" fillId="0" borderId="42" xfId="0" applyFont="1" applyBorder="1" applyAlignment="1">
      <alignment horizontal="left"/>
    </xf>
    <xf numFmtId="0" fontId="26" fillId="0" borderId="43" xfId="0" applyFont="1" applyBorder="1" applyAlignment="1">
      <alignment horizontal="left"/>
    </xf>
    <xf numFmtId="0" fontId="20" fillId="3" borderId="0" xfId="0" applyFont="1" applyFill="1" applyBorder="1" applyAlignment="1">
      <alignment horizontal="center"/>
    </xf>
    <xf numFmtId="0" fontId="20" fillId="3" borderId="32" xfId="0" applyFont="1" applyFill="1" applyBorder="1" applyAlignment="1">
      <alignment horizontal="center"/>
    </xf>
    <xf numFmtId="0" fontId="21" fillId="0" borderId="0" xfId="0" applyFont="1" applyAlignment="1"/>
    <xf numFmtId="168" fontId="20" fillId="10" borderId="0" xfId="0" applyNumberFormat="1" applyFont="1" applyFill="1" applyAlignment="1"/>
    <xf numFmtId="0" fontId="26" fillId="0" borderId="49" xfId="0" applyFont="1" applyBorder="1" applyAlignment="1">
      <alignment horizontal="center"/>
    </xf>
    <xf numFmtId="0" fontId="26" fillId="0" borderId="50" xfId="0" applyFont="1" applyBorder="1" applyAlignment="1"/>
    <xf numFmtId="0" fontId="26" fillId="0" borderId="51" xfId="0" applyFont="1" applyBorder="1" applyAlignment="1"/>
    <xf numFmtId="0" fontId="26" fillId="0" borderId="24"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0" xfId="0" applyFont="1" applyAlignment="1">
      <alignment horizontal="left" vertical="top"/>
    </xf>
    <xf numFmtId="0" fontId="24" fillId="0" borderId="0" xfId="0" applyFont="1" applyAlignment="1">
      <alignment horizontal="left" vertical="top" wrapText="1"/>
    </xf>
    <xf numFmtId="0" fontId="24" fillId="3" borderId="0" xfId="0" applyFont="1" applyFill="1" applyBorder="1" applyAlignment="1">
      <alignment horizontal="center" vertical="top" wrapText="1"/>
    </xf>
    <xf numFmtId="0" fontId="24" fillId="3" borderId="32" xfId="0" applyFont="1" applyFill="1" applyBorder="1" applyAlignment="1">
      <alignment horizontal="center" vertical="top" wrapText="1"/>
    </xf>
    <xf numFmtId="0" fontId="37" fillId="0" borderId="42" xfId="0" applyFont="1" applyBorder="1" applyAlignment="1">
      <alignment horizontal="center" vertical="top" wrapText="1"/>
    </xf>
    <xf numFmtId="0" fontId="37" fillId="0" borderId="43" xfId="0" applyFont="1" applyBorder="1" applyAlignment="1">
      <alignment horizontal="center" vertical="top" wrapText="1"/>
    </xf>
    <xf numFmtId="0" fontId="23" fillId="0" borderId="24" xfId="0" applyFont="1" applyBorder="1" applyAlignment="1">
      <alignment horizontal="center" vertical="top"/>
    </xf>
    <xf numFmtId="0" fontId="23" fillId="0" borderId="0" xfId="0" applyFont="1" applyBorder="1" applyAlignment="1">
      <alignment horizontal="center" vertical="top"/>
    </xf>
    <xf numFmtId="0" fontId="23" fillId="0" borderId="32" xfId="0" applyFont="1" applyBorder="1" applyAlignment="1">
      <alignment horizontal="center" vertical="top"/>
    </xf>
    <xf numFmtId="0" fontId="26" fillId="3" borderId="46" xfId="0" applyFont="1" applyFill="1" applyBorder="1" applyAlignment="1">
      <alignment horizontal="center" vertical="center" wrapText="1"/>
    </xf>
    <xf numFmtId="0" fontId="26" fillId="3" borderId="45" xfId="0" applyFont="1" applyFill="1" applyBorder="1" applyAlignment="1">
      <alignment horizontal="center" vertical="center" wrapText="1"/>
    </xf>
    <xf numFmtId="0" fontId="24" fillId="0" borderId="30" xfId="0" applyFont="1" applyBorder="1" applyAlignment="1">
      <alignment horizontal="center"/>
    </xf>
    <xf numFmtId="0" fontId="24" fillId="0" borderId="44" xfId="0" applyFont="1" applyBorder="1" applyAlignment="1">
      <alignment horizontal="center"/>
    </xf>
    <xf numFmtId="0" fontId="24" fillId="0" borderId="45" xfId="0" applyFont="1" applyBorder="1" applyAlignment="1">
      <alignment horizontal="center"/>
    </xf>
    <xf numFmtId="0" fontId="26" fillId="0" borderId="46"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45" fillId="0" borderId="0" xfId="0" applyFont="1" applyAlignment="1">
      <alignment horizontal="left" vertical="top" wrapText="1"/>
    </xf>
    <xf numFmtId="0" fontId="36" fillId="0" borderId="0" xfId="0" applyFont="1" applyAlignment="1">
      <alignment horizontal="left" vertical="top" wrapText="1"/>
    </xf>
    <xf numFmtId="0" fontId="24" fillId="0" borderId="0" xfId="0" applyFont="1" applyFill="1" applyBorder="1" applyAlignment="1">
      <alignment horizontal="left" wrapText="1"/>
    </xf>
    <xf numFmtId="0" fontId="46" fillId="0" borderId="0" xfId="0" applyFont="1" applyAlignment="1">
      <alignment horizontal="left" vertical="top" wrapText="1"/>
    </xf>
    <xf numFmtId="0" fontId="20" fillId="0" borderId="0" xfId="0" applyFont="1" applyAlignment="1">
      <alignment wrapText="1"/>
    </xf>
    <xf numFmtId="0" fontId="0" fillId="0" borderId="0" xfId="0" applyAlignment="1">
      <alignment wrapText="1"/>
    </xf>
    <xf numFmtId="0" fontId="24" fillId="0" borderId="0" xfId="0" applyFont="1" applyFill="1" applyAlignment="1">
      <alignment horizontal="left" wrapText="1"/>
    </xf>
    <xf numFmtId="0" fontId="21" fillId="0" borderId="21" xfId="0" applyFont="1" applyBorder="1" applyAlignment="1">
      <alignment horizontal="center"/>
    </xf>
    <xf numFmtId="0" fontId="21" fillId="0" borderId="0" xfId="0" applyFont="1" applyBorder="1" applyAlignment="1">
      <alignment horizontal="center"/>
    </xf>
    <xf numFmtId="0" fontId="30" fillId="6" borderId="3" xfId="0" applyFont="1" applyFill="1" applyBorder="1" applyAlignment="1">
      <alignment horizontal="right" wrapText="1"/>
    </xf>
    <xf numFmtId="0" fontId="30" fillId="6" borderId="23" xfId="0" applyFont="1" applyFill="1" applyBorder="1" applyAlignment="1">
      <alignment horizontal="right" wrapText="1"/>
    </xf>
    <xf numFmtId="0" fontId="24" fillId="0" borderId="0" xfId="0" applyFont="1" applyFill="1" applyAlignment="1">
      <alignment horizontal="left" vertical="top" wrapText="1"/>
    </xf>
    <xf numFmtId="0" fontId="35" fillId="0" borderId="0" xfId="0" applyFont="1" applyFill="1" applyAlignment="1">
      <alignment horizontal="left" vertical="top" wrapText="1"/>
    </xf>
    <xf numFmtId="0" fontId="26" fillId="0" borderId="0" xfId="0" applyFont="1" applyFill="1" applyAlignment="1">
      <alignment horizontal="left" vertical="top" wrapText="1"/>
    </xf>
    <xf numFmtId="0" fontId="23" fillId="4" borderId="3" xfId="0" applyFont="1" applyFill="1" applyBorder="1" applyAlignment="1">
      <alignment horizontal="left" vertical="center"/>
    </xf>
    <xf numFmtId="0" fontId="23" fillId="4" borderId="2" xfId="0" applyFont="1" applyFill="1" applyBorder="1" applyAlignment="1">
      <alignment horizontal="left" vertical="center"/>
    </xf>
    <xf numFmtId="0" fontId="26" fillId="0" borderId="0" xfId="0" applyFont="1" applyAlignment="1">
      <alignment horizontal="center"/>
    </xf>
    <xf numFmtId="0" fontId="47" fillId="0" borderId="21" xfId="0" applyFont="1" applyBorder="1" applyAlignment="1">
      <alignment horizontal="center"/>
    </xf>
    <xf numFmtId="0" fontId="23" fillId="0" borderId="0" xfId="0" applyFont="1" applyAlignment="1"/>
    <xf numFmtId="0" fontId="15" fillId="0" borderId="0" xfId="0" applyFont="1" applyAlignment="1"/>
    <xf numFmtId="0" fontId="27" fillId="0" borderId="0" xfId="0" applyFont="1" applyAlignment="1">
      <alignment vertical="top" wrapText="1"/>
    </xf>
    <xf numFmtId="0" fontId="53" fillId="0" borderId="0" xfId="0" applyFont="1" applyAlignment="1">
      <alignment wrapText="1"/>
    </xf>
    <xf numFmtId="0" fontId="20" fillId="0" borderId="0" xfId="0" applyFont="1" applyAlignment="1">
      <alignment vertical="top" wrapText="1"/>
    </xf>
    <xf numFmtId="0" fontId="32" fillId="0" borderId="0" xfId="0" applyFont="1" applyAlignment="1">
      <alignment vertical="top" wrapText="1"/>
    </xf>
    <xf numFmtId="0" fontId="35" fillId="0" borderId="0" xfId="0" applyFont="1" applyAlignment="1">
      <alignment horizontal="left" vertical="top" wrapText="1"/>
    </xf>
    <xf numFmtId="0" fontId="20" fillId="0" borderId="0" xfId="0" applyFont="1" applyAlignment="1">
      <alignment vertical="top"/>
    </xf>
    <xf numFmtId="0" fontId="52" fillId="0" borderId="0" xfId="0" applyFont="1" applyAlignment="1">
      <alignment horizontal="left" vertical="top" wrapText="1"/>
    </xf>
    <xf numFmtId="0" fontId="51" fillId="0" borderId="0" xfId="0" applyFont="1" applyAlignment="1">
      <alignment horizontal="left" vertical="top" wrapText="1"/>
    </xf>
    <xf numFmtId="0" fontId="48" fillId="0" borderId="0" xfId="0" applyFont="1" applyAlignment="1">
      <alignment horizontal="left" vertical="top" wrapText="1"/>
    </xf>
    <xf numFmtId="0" fontId="49" fillId="0" borderId="0" xfId="0" applyFont="1" applyAlignment="1"/>
    <xf numFmtId="0" fontId="50" fillId="0" borderId="0" xfId="0" applyFont="1" applyAlignment="1"/>
    <xf numFmtId="0" fontId="51" fillId="0" borderId="0" xfId="0" applyFont="1" applyAlignment="1">
      <alignment horizontal="center" vertical="center" wrapText="1"/>
    </xf>
    <xf numFmtId="0" fontId="48" fillId="0" borderId="0" xfId="0" applyFont="1" applyFill="1" applyAlignment="1">
      <alignment horizontal="left" vertical="top" wrapText="1"/>
    </xf>
    <xf numFmtId="0" fontId="19" fillId="0" borderId="0" xfId="0" applyFont="1" applyAlignment="1">
      <alignment vertical="top" wrapText="1"/>
    </xf>
  </cellXfs>
  <cellStyles count="5">
    <cellStyle name="Currency" xfId="1" builtinId="4"/>
    <cellStyle name="Currency 2" xfId="2"/>
    <cellStyle name="Normal" xfId="0" builtinId="0"/>
    <cellStyle name="Normal 2" xfId="3"/>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tabSelected="1" zoomScaleNormal="100" workbookViewId="0">
      <selection sqref="A1:B1"/>
    </sheetView>
  </sheetViews>
  <sheetFormatPr defaultColWidth="9.109375" defaultRowHeight="13.8" x14ac:dyDescent="0.3"/>
  <cols>
    <col min="1" max="1" width="6.33203125" style="42" customWidth="1"/>
    <col min="2" max="2" width="88.44140625" style="41" customWidth="1"/>
    <col min="3" max="16384" width="9.109375" style="41"/>
  </cols>
  <sheetData>
    <row r="1" spans="1:10" x14ac:dyDescent="0.3">
      <c r="A1" s="242" t="s">
        <v>0</v>
      </c>
      <c r="B1" s="243"/>
    </row>
    <row r="2" spans="1:10" ht="15.6" x14ac:dyDescent="0.3">
      <c r="A2" s="239" t="s">
        <v>1</v>
      </c>
      <c r="B2" s="239"/>
      <c r="C2" s="41" t="s">
        <v>2</v>
      </c>
    </row>
    <row r="3" spans="1:10" ht="15.6" x14ac:dyDescent="0.3">
      <c r="A3" s="240">
        <v>44172</v>
      </c>
      <c r="B3" s="241"/>
    </row>
    <row r="4" spans="1:10" ht="24.6" customHeight="1" x14ac:dyDescent="0.3">
      <c r="A4" s="244" t="s">
        <v>245</v>
      </c>
      <c r="B4" s="245"/>
      <c r="C4" s="246"/>
      <c r="D4" s="246"/>
    </row>
    <row r="5" spans="1:10" ht="21.6" customHeight="1" x14ac:dyDescent="0.3">
      <c r="A5" s="215"/>
      <c r="B5" s="216" t="s">
        <v>3</v>
      </c>
    </row>
    <row r="7" spans="1:10" x14ac:dyDescent="0.3">
      <c r="A7" s="41" t="s">
        <v>4</v>
      </c>
    </row>
    <row r="8" spans="1:10" ht="27.6" x14ac:dyDescent="0.3">
      <c r="B8" s="43" t="s">
        <v>5</v>
      </c>
    </row>
    <row r="9" spans="1:10" ht="41.4" x14ac:dyDescent="0.3">
      <c r="B9" s="43" t="s">
        <v>6</v>
      </c>
    </row>
    <row r="10" spans="1:10" ht="27.6" x14ac:dyDescent="0.3">
      <c r="B10" s="43" t="s">
        <v>7</v>
      </c>
    </row>
    <row r="11" spans="1:10" ht="45" customHeight="1" x14ac:dyDescent="0.3">
      <c r="B11" s="43" t="s">
        <v>8</v>
      </c>
      <c r="C11" s="202"/>
    </row>
    <row r="12" spans="1:10" ht="41.4" x14ac:dyDescent="0.3">
      <c r="B12" s="43" t="s">
        <v>9</v>
      </c>
      <c r="C12" s="217"/>
      <c r="D12" s="217"/>
      <c r="E12" s="217"/>
      <c r="F12" s="217"/>
      <c r="G12" s="217"/>
      <c r="H12" s="217"/>
      <c r="I12" s="217"/>
      <c r="J12" s="217"/>
    </row>
    <row r="13" spans="1:10" ht="26.4" customHeight="1" x14ac:dyDescent="0.3">
      <c r="B13" s="43" t="s">
        <v>10</v>
      </c>
    </row>
    <row r="14" spans="1:10" ht="27.6" x14ac:dyDescent="0.3">
      <c r="B14" s="43" t="s">
        <v>11</v>
      </c>
    </row>
    <row r="15" spans="1:10" x14ac:dyDescent="0.3">
      <c r="B15" s="42" t="s">
        <v>12</v>
      </c>
    </row>
    <row r="16" spans="1:10" ht="27.6" x14ac:dyDescent="0.3">
      <c r="B16" s="43" t="s">
        <v>13</v>
      </c>
    </row>
    <row r="17" spans="2:2" x14ac:dyDescent="0.3">
      <c r="B17" s="41" t="s">
        <v>14</v>
      </c>
    </row>
    <row r="18" spans="2:2" ht="27.6" x14ac:dyDescent="0.3">
      <c r="B18" s="43" t="s">
        <v>15</v>
      </c>
    </row>
    <row r="19" spans="2:2" ht="27.6" x14ac:dyDescent="0.3">
      <c r="B19" s="43" t="s">
        <v>16</v>
      </c>
    </row>
    <row r="20" spans="2:2" x14ac:dyDescent="0.3">
      <c r="B20" s="44" t="s">
        <v>17</v>
      </c>
    </row>
    <row r="21" spans="2:2" x14ac:dyDescent="0.3">
      <c r="B21" s="45"/>
    </row>
    <row r="52" spans="2:2" x14ac:dyDescent="0.3">
      <c r="B52" s="41" t="s">
        <v>18</v>
      </c>
    </row>
  </sheetData>
  <mergeCells count="4">
    <mergeCell ref="A2:B2"/>
    <mergeCell ref="A3:B3"/>
    <mergeCell ref="A1:B1"/>
    <mergeCell ref="A4:D4"/>
  </mergeCells>
  <pageMargins left="0.7" right="0.7" top="0.75" bottom="0.75" header="0.3" footer="0.3"/>
  <pageSetup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Normal="100" workbookViewId="0">
      <selection sqref="A1:H1"/>
    </sheetView>
  </sheetViews>
  <sheetFormatPr defaultColWidth="9.109375" defaultRowHeight="13.8" x14ac:dyDescent="0.3"/>
  <cols>
    <col min="1" max="1" width="4.33203125" style="3" customWidth="1"/>
    <col min="2" max="2" width="51.33203125" style="3" customWidth="1"/>
    <col min="3" max="3" width="2.109375" style="3" customWidth="1"/>
    <col min="4" max="4" width="20.44140625" style="3" customWidth="1"/>
    <col min="5" max="5" width="22.6640625" style="3" customWidth="1"/>
    <col min="6" max="6" width="1.88671875" style="3" customWidth="1"/>
    <col min="7" max="7" width="6.33203125" style="3" customWidth="1"/>
    <col min="8" max="16384" width="9.109375" style="3"/>
  </cols>
  <sheetData>
    <row r="1" spans="1:9" x14ac:dyDescent="0.3">
      <c r="A1" s="258" t="s">
        <v>0</v>
      </c>
      <c r="B1" s="258"/>
      <c r="C1" s="258"/>
      <c r="D1" s="258"/>
      <c r="E1" s="258"/>
      <c r="F1" s="258"/>
      <c r="G1" s="258"/>
      <c r="H1" s="258"/>
    </row>
    <row r="2" spans="1:9" ht="15.6" x14ac:dyDescent="0.3">
      <c r="B2" s="239" t="s">
        <v>1</v>
      </c>
      <c r="C2" s="239"/>
      <c r="D2" s="243"/>
      <c r="E2" s="243"/>
    </row>
    <row r="3" spans="1:9" ht="15.6" x14ac:dyDescent="0.3">
      <c r="B3" s="240">
        <f>Instructions!A3</f>
        <v>44172</v>
      </c>
      <c r="C3" s="241"/>
      <c r="D3" s="259"/>
      <c r="E3" s="259"/>
    </row>
    <row r="4" spans="1:9" ht="15.6" x14ac:dyDescent="0.3">
      <c r="B4" s="244" t="s">
        <v>245</v>
      </c>
      <c r="C4" s="245"/>
      <c r="D4" s="246"/>
      <c r="E4" s="246"/>
    </row>
    <row r="5" spans="1:9" ht="14.4" thickBot="1" x14ac:dyDescent="0.35">
      <c r="C5" s="99"/>
      <c r="E5" s="100"/>
    </row>
    <row r="6" spans="1:9" ht="15.6" x14ac:dyDescent="0.3">
      <c r="B6" s="260" t="s">
        <v>19</v>
      </c>
      <c r="C6" s="261"/>
      <c r="D6" s="261"/>
      <c r="E6" s="262"/>
    </row>
    <row r="7" spans="1:9" ht="15.6" x14ac:dyDescent="0.3">
      <c r="B7" s="142"/>
      <c r="C7" s="143"/>
      <c r="D7" s="143"/>
      <c r="E7" s="144"/>
    </row>
    <row r="8" spans="1:9" s="65" customFormat="1" ht="18" x14ac:dyDescent="0.25">
      <c r="A8" s="227"/>
      <c r="B8" s="271" t="s">
        <v>20</v>
      </c>
      <c r="C8" s="272"/>
      <c r="D8" s="272"/>
      <c r="E8" s="273"/>
      <c r="F8" s="227"/>
      <c r="G8" s="227"/>
      <c r="H8" s="227"/>
      <c r="I8" s="227"/>
    </row>
    <row r="9" spans="1:9" s="65" customFormat="1" ht="18" x14ac:dyDescent="0.25">
      <c r="A9" s="227"/>
      <c r="B9" s="220"/>
      <c r="C9" s="221"/>
      <c r="D9" s="221"/>
      <c r="E9" s="222"/>
      <c r="F9" s="227"/>
      <c r="G9" s="227"/>
      <c r="H9" s="227"/>
      <c r="I9" s="227"/>
    </row>
    <row r="10" spans="1:9" ht="15.6" x14ac:dyDescent="0.3">
      <c r="B10" s="145" t="s">
        <v>21</v>
      </c>
      <c r="C10" s="224"/>
      <c r="D10" s="274" t="s">
        <v>22</v>
      </c>
      <c r="E10" s="275"/>
    </row>
    <row r="11" spans="1:9" ht="15.6" x14ac:dyDescent="0.3">
      <c r="B11" s="145" t="s">
        <v>23</v>
      </c>
      <c r="C11" s="224"/>
      <c r="D11" s="274" t="s">
        <v>24</v>
      </c>
      <c r="E11" s="275"/>
    </row>
    <row r="12" spans="1:9" ht="15.6" x14ac:dyDescent="0.3">
      <c r="B12" s="145" t="s">
        <v>25</v>
      </c>
      <c r="C12" s="224"/>
      <c r="D12" s="274" t="s">
        <v>26</v>
      </c>
      <c r="E12" s="275"/>
    </row>
    <row r="13" spans="1:9" ht="15.6" x14ac:dyDescent="0.3">
      <c r="B13" s="263"/>
      <c r="C13" s="264"/>
      <c r="D13" s="264"/>
      <c r="E13" s="146"/>
    </row>
    <row r="14" spans="1:9" ht="28.2" x14ac:dyDescent="0.3">
      <c r="B14" s="147" t="s">
        <v>27</v>
      </c>
      <c r="C14" s="224"/>
      <c r="D14" s="148">
        <f>D16+D18+D20+D22+D24</f>
        <v>434306.06024000002</v>
      </c>
      <c r="E14" s="146"/>
    </row>
    <row r="15" spans="1:9" ht="15.6" x14ac:dyDescent="0.3">
      <c r="B15" s="263"/>
      <c r="C15" s="264"/>
      <c r="D15" s="264"/>
      <c r="E15" s="146"/>
    </row>
    <row r="16" spans="1:9" s="149" customFormat="1" ht="24" x14ac:dyDescent="0.25">
      <c r="B16" s="147" t="s">
        <v>28</v>
      </c>
      <c r="C16" s="150"/>
      <c r="D16" s="148">
        <f>'Exh2_Software Cost'!J16</f>
        <v>7500</v>
      </c>
      <c r="E16" s="151"/>
      <c r="F16" s="150"/>
      <c r="I16" s="150"/>
    </row>
    <row r="17" spans="2:10" ht="15.6" x14ac:dyDescent="0.3">
      <c r="B17" s="263"/>
      <c r="C17" s="264"/>
      <c r="D17" s="264"/>
      <c r="E17" s="146"/>
    </row>
    <row r="18" spans="2:10" s="149" customFormat="1" ht="24" x14ac:dyDescent="0.3">
      <c r="B18" s="147" t="s">
        <v>29</v>
      </c>
      <c r="C18" s="150"/>
      <c r="D18" s="148">
        <f>'Exh3_Cost of Services'!K68</f>
        <v>345000</v>
      </c>
      <c r="E18" s="151"/>
      <c r="F18" s="150"/>
      <c r="G18" s="3"/>
      <c r="H18" s="3"/>
      <c r="I18" s="150"/>
      <c r="J18" s="3"/>
    </row>
    <row r="19" spans="2:10" s="149" customFormat="1" x14ac:dyDescent="0.3">
      <c r="B19" s="147"/>
      <c r="C19" s="150"/>
      <c r="D19" s="152"/>
      <c r="E19" s="151"/>
      <c r="F19" s="150"/>
      <c r="G19" s="3"/>
      <c r="H19" s="3"/>
      <c r="I19" s="150"/>
      <c r="J19" s="3"/>
    </row>
    <row r="20" spans="2:10" s="149" customFormat="1" ht="24" x14ac:dyDescent="0.3">
      <c r="B20" s="147" t="s">
        <v>30</v>
      </c>
      <c r="C20" s="150"/>
      <c r="D20" s="214">
        <f>Exh3B_DNSC!J19</f>
        <v>70000</v>
      </c>
      <c r="E20" s="151"/>
      <c r="F20" s="150"/>
      <c r="G20" s="3"/>
      <c r="H20" s="3"/>
      <c r="I20" s="150"/>
      <c r="J20" s="3"/>
    </row>
    <row r="21" spans="2:10" s="149" customFormat="1" x14ac:dyDescent="0.3">
      <c r="B21" s="147"/>
      <c r="C21" s="150"/>
      <c r="D21" s="152"/>
      <c r="E21" s="151"/>
      <c r="F21" s="150"/>
      <c r="G21" s="3"/>
      <c r="H21" s="3"/>
      <c r="I21" s="150"/>
      <c r="J21" s="3"/>
    </row>
    <row r="22" spans="2:10" s="149" customFormat="1" ht="24" x14ac:dyDescent="0.3">
      <c r="B22" s="153" t="s">
        <v>31</v>
      </c>
      <c r="C22" s="55"/>
      <c r="D22" s="154">
        <f>'Exh4_Hourly Rates'!O19</f>
        <v>7806.0602400000007</v>
      </c>
      <c r="E22" s="151"/>
      <c r="F22" s="150"/>
      <c r="G22" s="3"/>
      <c r="H22" s="3"/>
      <c r="I22" s="150"/>
      <c r="J22" s="3"/>
    </row>
    <row r="23" spans="2:10" s="149" customFormat="1" x14ac:dyDescent="0.3">
      <c r="B23" s="153"/>
      <c r="C23" s="55"/>
      <c r="D23" s="232"/>
      <c r="E23" s="151"/>
      <c r="F23" s="150"/>
      <c r="G23" s="3"/>
      <c r="H23" s="3"/>
      <c r="I23" s="150"/>
      <c r="J23" s="3"/>
    </row>
    <row r="24" spans="2:10" s="149" customFormat="1" ht="24" x14ac:dyDescent="0.3">
      <c r="B24" s="153" t="s">
        <v>247</v>
      </c>
      <c r="C24" s="55"/>
      <c r="D24" s="154">
        <f>'Exh4_Hourly Rates'!K33</f>
        <v>4000</v>
      </c>
      <c r="E24" s="151"/>
      <c r="F24" s="150"/>
      <c r="G24" s="3"/>
      <c r="H24" s="3"/>
      <c r="I24" s="150"/>
      <c r="J24" s="3"/>
    </row>
    <row r="25" spans="2:10" ht="15.6" x14ac:dyDescent="0.3">
      <c r="B25" s="223"/>
      <c r="C25" s="224"/>
      <c r="D25" s="224"/>
      <c r="E25" s="146"/>
    </row>
    <row r="26" spans="2:10" s="149" customFormat="1" ht="49.5" customHeight="1" x14ac:dyDescent="0.3">
      <c r="B26" s="247" t="s">
        <v>32</v>
      </c>
      <c r="C26" s="248"/>
      <c r="D26" s="248"/>
      <c r="E26" s="249"/>
      <c r="F26" s="150"/>
      <c r="G26" s="203"/>
      <c r="H26" s="3"/>
      <c r="I26" s="150"/>
      <c r="J26" s="3"/>
    </row>
    <row r="27" spans="2:10" s="149" customFormat="1" x14ac:dyDescent="0.3">
      <c r="B27" s="250"/>
      <c r="C27" s="251"/>
      <c r="D27" s="251"/>
      <c r="E27" s="252"/>
      <c r="F27" s="150"/>
      <c r="G27" s="3"/>
      <c r="H27" s="3"/>
      <c r="I27" s="150"/>
      <c r="J27" s="3"/>
    </row>
    <row r="28" spans="2:10" ht="15.6" x14ac:dyDescent="0.3">
      <c r="B28" s="276"/>
      <c r="C28" s="277"/>
      <c r="D28" s="277"/>
      <c r="E28" s="278"/>
    </row>
    <row r="29" spans="2:10" ht="15.6" x14ac:dyDescent="0.3">
      <c r="B29" s="253" t="s">
        <v>33</v>
      </c>
      <c r="C29" s="254"/>
      <c r="D29" s="254"/>
      <c r="E29" s="255"/>
    </row>
    <row r="30" spans="2:10" x14ac:dyDescent="0.3">
      <c r="B30" s="155"/>
      <c r="C30" s="156"/>
      <c r="D30" s="256"/>
      <c r="E30" s="257"/>
    </row>
    <row r="31" spans="2:10" x14ac:dyDescent="0.3">
      <c r="B31" s="157" t="s">
        <v>34</v>
      </c>
      <c r="C31" s="158"/>
      <c r="D31" s="269" t="s">
        <v>35</v>
      </c>
      <c r="E31" s="270"/>
    </row>
    <row r="32" spans="2:10" s="161" customFormat="1" ht="15.6" x14ac:dyDescent="0.3">
      <c r="B32" s="159"/>
      <c r="C32" s="160"/>
      <c r="D32" s="267"/>
      <c r="E32" s="268"/>
    </row>
    <row r="33" spans="2:10" x14ac:dyDescent="0.3">
      <c r="B33" s="157" t="s">
        <v>36</v>
      </c>
      <c r="C33" s="158"/>
      <c r="D33" s="269" t="s">
        <v>37</v>
      </c>
      <c r="E33" s="270"/>
    </row>
    <row r="34" spans="2:10" s="166" customFormat="1" ht="14.4" thickBot="1" x14ac:dyDescent="0.35">
      <c r="B34" s="162"/>
      <c r="C34" s="163"/>
      <c r="D34" s="164"/>
      <c r="E34" s="165"/>
    </row>
    <row r="37" spans="2:10" s="36" customFormat="1" ht="15.6" x14ac:dyDescent="0.25">
      <c r="B37" s="265" t="s">
        <v>38</v>
      </c>
      <c r="C37" s="265"/>
      <c r="D37" s="265"/>
      <c r="E37" s="265"/>
      <c r="F37" s="265"/>
      <c r="G37" s="265"/>
      <c r="I37" s="265"/>
      <c r="J37" s="265"/>
    </row>
    <row r="38" spans="2:10" s="36" customFormat="1" ht="15.6" x14ac:dyDescent="0.25">
      <c r="B38" s="266" t="s">
        <v>39</v>
      </c>
      <c r="C38" s="266"/>
      <c r="D38" s="266"/>
      <c r="E38" s="266"/>
      <c r="F38" s="266"/>
      <c r="G38" s="266"/>
      <c r="I38" s="266"/>
      <c r="J38" s="266"/>
    </row>
    <row r="39" spans="2:10" s="36" customFormat="1" ht="15.6" x14ac:dyDescent="0.25">
      <c r="B39" s="266" t="s">
        <v>40</v>
      </c>
      <c r="C39" s="266"/>
      <c r="D39" s="266"/>
      <c r="E39" s="266"/>
      <c r="F39" s="266"/>
      <c r="G39" s="266"/>
      <c r="I39" s="218"/>
      <c r="J39" s="218"/>
    </row>
    <row r="40" spans="2:10" s="36" customFormat="1" ht="15.6" x14ac:dyDescent="0.25">
      <c r="B40" s="266" t="s">
        <v>41</v>
      </c>
      <c r="C40" s="266"/>
      <c r="D40" s="266"/>
      <c r="E40" s="266"/>
      <c r="F40" s="266"/>
      <c r="G40" s="266"/>
      <c r="I40" s="218"/>
      <c r="J40" s="218"/>
    </row>
    <row r="41" spans="2:10" s="36" customFormat="1" ht="37.200000000000003" customHeight="1" x14ac:dyDescent="0.25">
      <c r="B41" s="266" t="s">
        <v>42</v>
      </c>
      <c r="C41" s="266"/>
      <c r="D41" s="266"/>
      <c r="E41" s="266"/>
      <c r="F41" s="266"/>
      <c r="G41" s="266"/>
      <c r="I41" s="266"/>
      <c r="J41" s="266"/>
    </row>
    <row r="42" spans="2:10" s="36" customFormat="1" ht="22.2" customHeight="1" x14ac:dyDescent="0.25">
      <c r="B42" s="266" t="s">
        <v>43</v>
      </c>
      <c r="C42" s="266"/>
      <c r="D42" s="266"/>
      <c r="E42" s="266"/>
      <c r="F42" s="266"/>
      <c r="G42" s="266"/>
      <c r="I42" s="266"/>
      <c r="J42" s="266"/>
    </row>
    <row r="43" spans="2:10" ht="15.6" x14ac:dyDescent="0.3">
      <c r="B43" s="37" t="s">
        <v>44</v>
      </c>
    </row>
  </sheetData>
  <mergeCells count="30">
    <mergeCell ref="D33:E33"/>
    <mergeCell ref="B28:E28"/>
    <mergeCell ref="I42:J42"/>
    <mergeCell ref="I37:J37"/>
    <mergeCell ref="I38:J38"/>
    <mergeCell ref="I41:J41"/>
    <mergeCell ref="B42:G42"/>
    <mergeCell ref="B39:G39"/>
    <mergeCell ref="B41:G41"/>
    <mergeCell ref="B40:G40"/>
    <mergeCell ref="B37:G37"/>
    <mergeCell ref="B38:G38"/>
    <mergeCell ref="D32:E32"/>
    <mergeCell ref="D31:E31"/>
    <mergeCell ref="B8:E8"/>
    <mergeCell ref="B15:D15"/>
    <mergeCell ref="B13:D13"/>
    <mergeCell ref="D10:E10"/>
    <mergeCell ref="D12:E12"/>
    <mergeCell ref="D11:E11"/>
    <mergeCell ref="B26:E26"/>
    <mergeCell ref="B27:E27"/>
    <mergeCell ref="B29:E29"/>
    <mergeCell ref="D30:E30"/>
    <mergeCell ref="A1:H1"/>
    <mergeCell ref="B2:E2"/>
    <mergeCell ref="B3:E3"/>
    <mergeCell ref="B4:E4"/>
    <mergeCell ref="B6:E6"/>
    <mergeCell ref="B17:D17"/>
  </mergeCells>
  <pageMargins left="0.7" right="0.7" top="0.75" bottom="0.5" header="0.3" footer="0.3"/>
  <pageSetup scale="65" orientation="portrait" r:id="rId1"/>
  <headerFooter>
    <oddHeader>&amp;LNYS Department of Transportation&amp;CRFP #C037711</oddHeader>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Normal="100" workbookViewId="0">
      <selection sqref="A1:M1"/>
    </sheetView>
  </sheetViews>
  <sheetFormatPr defaultColWidth="9.109375" defaultRowHeight="13.8" x14ac:dyDescent="0.3"/>
  <cols>
    <col min="1" max="1" width="4.5546875" style="3" customWidth="1"/>
    <col min="2" max="2" width="36.6640625" style="3" customWidth="1"/>
    <col min="3" max="3" width="12.6640625" style="3" customWidth="1"/>
    <col min="4" max="4" width="13" style="3" customWidth="1"/>
    <col min="5" max="5" width="12.6640625" style="3" customWidth="1"/>
    <col min="6" max="6" width="13" style="3" customWidth="1"/>
    <col min="7" max="9" width="11.6640625" style="3" customWidth="1"/>
    <col min="10" max="10" width="14.6640625" style="3" customWidth="1"/>
    <col min="11" max="11" width="15.6640625" style="3" customWidth="1"/>
    <col min="12" max="16384" width="9.109375" style="3"/>
  </cols>
  <sheetData>
    <row r="1" spans="1:13" x14ac:dyDescent="0.3">
      <c r="A1" s="258" t="s">
        <v>0</v>
      </c>
      <c r="B1" s="258"/>
      <c r="C1" s="258"/>
      <c r="D1" s="258"/>
      <c r="E1" s="258"/>
      <c r="F1" s="258"/>
      <c r="G1" s="258"/>
      <c r="H1" s="258"/>
      <c r="I1" s="258"/>
      <c r="J1" s="258"/>
      <c r="K1" s="258"/>
      <c r="L1" s="258"/>
      <c r="M1" s="258"/>
    </row>
    <row r="2" spans="1:13" ht="15.6" x14ac:dyDescent="0.3">
      <c r="B2" s="239" t="s">
        <v>1</v>
      </c>
      <c r="C2" s="239"/>
      <c r="D2" s="243"/>
      <c r="E2" s="243"/>
      <c r="F2" s="243"/>
      <c r="G2" s="243"/>
      <c r="H2" s="243"/>
      <c r="I2" s="243"/>
      <c r="J2" s="243"/>
    </row>
    <row r="3" spans="1:13" ht="15.6" x14ac:dyDescent="0.3">
      <c r="B3" s="240">
        <f>Instructions!A3</f>
        <v>44172</v>
      </c>
      <c r="C3" s="241"/>
      <c r="D3" s="259"/>
      <c r="E3" s="259"/>
      <c r="F3" s="259"/>
      <c r="G3" s="259"/>
      <c r="H3" s="259"/>
      <c r="I3" s="259"/>
      <c r="J3" s="259"/>
    </row>
    <row r="4" spans="1:13" ht="19.2" customHeight="1" x14ac:dyDescent="0.3">
      <c r="B4" s="244" t="s">
        <v>246</v>
      </c>
      <c r="C4" s="245"/>
      <c r="D4" s="246"/>
      <c r="E4" s="246"/>
      <c r="F4" s="246"/>
      <c r="G4" s="246"/>
      <c r="H4" s="246"/>
      <c r="I4" s="246"/>
      <c r="J4" s="246"/>
    </row>
    <row r="7" spans="1:13" ht="15.6" x14ac:dyDescent="0.3">
      <c r="B7" s="46" t="s">
        <v>21</v>
      </c>
      <c r="C7" s="224"/>
      <c r="D7" s="279" t="str">
        <f>'Exh1_Cost Summary'!D10</f>
        <v>Name</v>
      </c>
      <c r="E7" s="280"/>
      <c r="F7" s="280"/>
      <c r="G7" s="280"/>
      <c r="H7" s="280"/>
      <c r="I7" s="280"/>
      <c r="J7" s="281"/>
    </row>
    <row r="8" spans="1:13" ht="15.6" x14ac:dyDescent="0.3">
      <c r="B8" s="46" t="s">
        <v>23</v>
      </c>
      <c r="C8" s="224"/>
      <c r="D8" s="279" t="str">
        <f>'Exh1_Cost Summary'!D11:E11</f>
        <v xml:space="preserve">Date </v>
      </c>
      <c r="E8" s="280"/>
      <c r="F8" s="280"/>
      <c r="G8" s="280"/>
      <c r="H8" s="280"/>
      <c r="I8" s="280"/>
      <c r="J8" s="281"/>
    </row>
    <row r="9" spans="1:13" ht="54.75" customHeight="1" x14ac:dyDescent="0.3">
      <c r="B9" s="284" t="s">
        <v>45</v>
      </c>
      <c r="C9" s="284"/>
      <c r="D9" s="284"/>
      <c r="E9" s="284"/>
      <c r="F9" s="284"/>
      <c r="G9" s="284"/>
      <c r="H9" s="284"/>
      <c r="I9" s="284"/>
      <c r="J9" s="284"/>
      <c r="K9" s="119"/>
    </row>
    <row r="10" spans="1:13" ht="23.4" customHeight="1" x14ac:dyDescent="0.3">
      <c r="B10" s="120" t="s">
        <v>46</v>
      </c>
      <c r="C10" s="196"/>
      <c r="D10" s="196"/>
      <c r="E10" s="196"/>
      <c r="F10" s="196"/>
      <c r="G10" s="196"/>
      <c r="H10" s="196"/>
      <c r="I10" s="196"/>
      <c r="J10" s="196"/>
      <c r="K10" s="119"/>
    </row>
    <row r="11" spans="1:13" ht="23.4" customHeight="1" x14ac:dyDescent="0.3">
      <c r="B11" s="120"/>
      <c r="C11" s="196"/>
      <c r="D11" s="196"/>
      <c r="E11" s="196"/>
      <c r="F11" s="196"/>
      <c r="G11" s="196"/>
      <c r="H11" s="196"/>
      <c r="I11" s="196"/>
      <c r="J11" s="196"/>
      <c r="K11" s="119"/>
    </row>
    <row r="12" spans="1:13" ht="16.2" thickBot="1" x14ac:dyDescent="0.35">
      <c r="B12" s="119"/>
      <c r="D12" s="121" t="s">
        <v>2</v>
      </c>
      <c r="E12" s="122" t="s">
        <v>47</v>
      </c>
      <c r="F12" s="121"/>
      <c r="G12" s="121"/>
      <c r="H12" s="121"/>
      <c r="I12" s="121"/>
      <c r="J12" s="123" t="s">
        <v>2</v>
      </c>
      <c r="K12" s="124"/>
    </row>
    <row r="13" spans="1:13" ht="63" customHeight="1" thickBot="1" x14ac:dyDescent="0.35">
      <c r="B13" s="125" t="s">
        <v>48</v>
      </c>
      <c r="C13" s="126" t="s">
        <v>49</v>
      </c>
      <c r="D13" s="126" t="s">
        <v>50</v>
      </c>
      <c r="E13" s="127" t="s">
        <v>51</v>
      </c>
      <c r="F13" s="128" t="s">
        <v>52</v>
      </c>
      <c r="G13" s="127" t="s">
        <v>53</v>
      </c>
      <c r="H13" s="128" t="s">
        <v>54</v>
      </c>
      <c r="I13" s="127" t="s">
        <v>55</v>
      </c>
      <c r="J13" s="129" t="s">
        <v>56</v>
      </c>
      <c r="K13" s="7"/>
    </row>
    <row r="14" spans="1:13" ht="21.75" customHeight="1" x14ac:dyDescent="0.3">
      <c r="B14" s="130" t="s">
        <v>57</v>
      </c>
      <c r="C14" s="131">
        <v>1</v>
      </c>
      <c r="D14" s="132">
        <v>1000</v>
      </c>
      <c r="E14" s="133">
        <f>D14*C14</f>
        <v>1000</v>
      </c>
      <c r="F14" s="133">
        <f>E14</f>
        <v>1000</v>
      </c>
      <c r="G14" s="133">
        <f>E14</f>
        <v>1000</v>
      </c>
      <c r="H14" s="133">
        <f>E14</f>
        <v>1000</v>
      </c>
      <c r="I14" s="133">
        <f>E14</f>
        <v>1000</v>
      </c>
      <c r="J14" s="134">
        <f>SUM(E14:I14)</f>
        <v>5000</v>
      </c>
    </row>
    <row r="15" spans="1:13" ht="21" customHeight="1" x14ac:dyDescent="0.3">
      <c r="B15" s="135" t="s">
        <v>58</v>
      </c>
      <c r="C15" s="131">
        <v>1</v>
      </c>
      <c r="D15" s="132">
        <v>500</v>
      </c>
      <c r="E15" s="133">
        <f>D15*C15</f>
        <v>500</v>
      </c>
      <c r="F15" s="133">
        <f>E15</f>
        <v>500</v>
      </c>
      <c r="G15" s="133">
        <f>E15</f>
        <v>500</v>
      </c>
      <c r="H15" s="133">
        <f>E15</f>
        <v>500</v>
      </c>
      <c r="I15" s="133">
        <f>E15</f>
        <v>500</v>
      </c>
      <c r="J15" s="136">
        <f>SUM(E15:I15)</f>
        <v>2500</v>
      </c>
      <c r="K15" s="137"/>
    </row>
    <row r="16" spans="1:13" ht="21" customHeight="1" thickBot="1" x14ac:dyDescent="0.35">
      <c r="B16" s="138" t="s">
        <v>59</v>
      </c>
      <c r="C16" s="139"/>
      <c r="D16" s="140" t="s">
        <v>2</v>
      </c>
      <c r="E16" s="141">
        <f t="shared" ref="E16:J16" si="0">SUM(E14:E15)</f>
        <v>1500</v>
      </c>
      <c r="F16" s="141">
        <f t="shared" si="0"/>
        <v>1500</v>
      </c>
      <c r="G16" s="141">
        <f t="shared" si="0"/>
        <v>1500</v>
      </c>
      <c r="H16" s="141">
        <f t="shared" si="0"/>
        <v>1500</v>
      </c>
      <c r="I16" s="141">
        <f t="shared" si="0"/>
        <v>1500</v>
      </c>
      <c r="J16" s="205">
        <f t="shared" si="0"/>
        <v>7500</v>
      </c>
    </row>
    <row r="19" spans="2:10" ht="15.6" x14ac:dyDescent="0.3">
      <c r="B19" s="265" t="s">
        <v>60</v>
      </c>
      <c r="C19" s="265"/>
      <c r="D19" s="265"/>
      <c r="E19" s="265"/>
      <c r="F19" s="265"/>
      <c r="G19" s="265"/>
      <c r="H19" s="265"/>
      <c r="I19" s="265"/>
      <c r="J19" s="265"/>
    </row>
    <row r="20" spans="2:10" ht="55.2" customHeight="1" x14ac:dyDescent="0.3">
      <c r="B20" s="285" t="s">
        <v>61</v>
      </c>
      <c r="C20" s="285"/>
      <c r="D20" s="285"/>
      <c r="E20" s="285"/>
      <c r="F20" s="285"/>
      <c r="G20" s="285"/>
      <c r="H20" s="285"/>
      <c r="I20" s="285"/>
      <c r="J20" s="285"/>
    </row>
    <row r="21" spans="2:10" ht="37.950000000000003" customHeight="1" x14ac:dyDescent="0.3">
      <c r="B21" s="283" t="s">
        <v>62</v>
      </c>
      <c r="C21" s="283"/>
      <c r="D21" s="283"/>
      <c r="E21" s="283"/>
      <c r="F21" s="283"/>
      <c r="G21" s="283"/>
      <c r="H21" s="283"/>
      <c r="I21" s="283"/>
      <c r="J21" s="283"/>
    </row>
    <row r="22" spans="2:10" ht="48.6" customHeight="1" x14ac:dyDescent="0.3">
      <c r="B22" s="283" t="s">
        <v>63</v>
      </c>
      <c r="C22" s="283"/>
      <c r="D22" s="283"/>
      <c r="E22" s="283"/>
      <c r="F22" s="283"/>
      <c r="G22" s="283"/>
      <c r="H22" s="283"/>
      <c r="I22" s="283"/>
      <c r="J22" s="283"/>
    </row>
    <row r="23" spans="2:10" ht="30.6" customHeight="1" x14ac:dyDescent="0.3">
      <c r="B23" s="283" t="s">
        <v>64</v>
      </c>
      <c r="C23" s="286"/>
      <c r="D23" s="286"/>
      <c r="E23" s="287"/>
      <c r="F23" s="287"/>
      <c r="G23" s="287"/>
      <c r="H23" s="287"/>
      <c r="I23" s="287"/>
      <c r="J23" s="287"/>
    </row>
    <row r="24" spans="2:10" ht="15.6" x14ac:dyDescent="0.3">
      <c r="B24" s="283" t="s">
        <v>65</v>
      </c>
      <c r="C24" s="283"/>
      <c r="D24" s="283"/>
      <c r="E24" s="283"/>
      <c r="F24" s="283"/>
      <c r="G24" s="283"/>
      <c r="H24" s="283"/>
      <c r="I24" s="283"/>
      <c r="J24" s="283"/>
    </row>
    <row r="25" spans="2:10" ht="34.200000000000003" customHeight="1" x14ac:dyDescent="0.3">
      <c r="B25" s="283" t="s">
        <v>66</v>
      </c>
      <c r="C25" s="283"/>
      <c r="D25" s="283"/>
      <c r="E25" s="283"/>
      <c r="F25" s="283"/>
      <c r="G25" s="283"/>
      <c r="H25" s="283"/>
      <c r="I25" s="283"/>
      <c r="J25" s="283"/>
    </row>
    <row r="26" spans="2:10" ht="39.6" customHeight="1" x14ac:dyDescent="0.3">
      <c r="B26" s="282" t="s">
        <v>67</v>
      </c>
      <c r="C26" s="282"/>
      <c r="D26" s="282"/>
      <c r="E26" s="282"/>
      <c r="F26" s="282"/>
      <c r="G26" s="282"/>
      <c r="H26" s="282"/>
      <c r="I26" s="282"/>
      <c r="J26" s="282"/>
    </row>
    <row r="27" spans="2:10" ht="15.6" x14ac:dyDescent="0.3">
      <c r="B27" s="37" t="s">
        <v>68</v>
      </c>
    </row>
  </sheetData>
  <mergeCells count="15">
    <mergeCell ref="B26:J26"/>
    <mergeCell ref="B22:J22"/>
    <mergeCell ref="B24:J24"/>
    <mergeCell ref="B25:J25"/>
    <mergeCell ref="B9:J9"/>
    <mergeCell ref="B19:J19"/>
    <mergeCell ref="B20:J20"/>
    <mergeCell ref="B21:J21"/>
    <mergeCell ref="B23:J23"/>
    <mergeCell ref="A1:M1"/>
    <mergeCell ref="B2:J2"/>
    <mergeCell ref="B3:J3"/>
    <mergeCell ref="B4:J4"/>
    <mergeCell ref="D7:J7"/>
    <mergeCell ref="D8:J8"/>
  </mergeCells>
  <pageMargins left="1" right="1" top="1" bottom="1" header="0.3" footer="0.3"/>
  <pageSetup scale="79" orientation="portrait" r:id="rId1"/>
  <headerFooter>
    <oddHeader xml:space="preserve">&amp;LNYS Department of Transportation  RFP #C037711
</oddHead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291"/>
  <sheetViews>
    <sheetView zoomScaleNormal="100" workbookViewId="0"/>
  </sheetViews>
  <sheetFormatPr defaultColWidth="9.109375" defaultRowHeight="13.8" x14ac:dyDescent="0.3"/>
  <cols>
    <col min="1" max="1" width="2.5546875" style="3" customWidth="1"/>
    <col min="2" max="2" width="23.88671875" style="3" customWidth="1"/>
    <col min="3" max="3" width="42.88671875" style="3" customWidth="1"/>
    <col min="4" max="4" width="16.44140625" style="3" bestFit="1" customWidth="1"/>
    <col min="5" max="5" width="16.109375" style="3" customWidth="1"/>
    <col min="6" max="11" width="11.88671875" style="3" customWidth="1"/>
    <col min="12" max="12" width="37.6640625" style="3" customWidth="1"/>
    <col min="13" max="13" width="10.44140625" style="3" customWidth="1"/>
    <col min="14" max="18" width="10.88671875" style="3" customWidth="1"/>
    <col min="19" max="16384" width="9.109375" style="3"/>
  </cols>
  <sheetData>
    <row r="1" spans="2:20" x14ac:dyDescent="0.3">
      <c r="B1" s="258" t="s">
        <v>0</v>
      </c>
      <c r="C1" s="258"/>
      <c r="D1" s="258"/>
      <c r="E1" s="258"/>
      <c r="F1" s="258"/>
      <c r="G1" s="258"/>
      <c r="H1" s="258"/>
      <c r="I1" s="258"/>
    </row>
    <row r="2" spans="2:20" ht="15.6" x14ac:dyDescent="0.3">
      <c r="B2" s="239" t="s">
        <v>1</v>
      </c>
      <c r="C2" s="239"/>
      <c r="D2" s="243"/>
      <c r="E2" s="243"/>
      <c r="F2" s="169"/>
      <c r="G2" s="169"/>
      <c r="H2" s="169"/>
    </row>
    <row r="3" spans="2:20" ht="15.6" x14ac:dyDescent="0.3">
      <c r="B3" s="240">
        <f>Instructions!A3</f>
        <v>44172</v>
      </c>
      <c r="C3" s="241"/>
      <c r="D3" s="259"/>
      <c r="E3" s="259"/>
      <c r="F3" s="169"/>
      <c r="G3" s="169"/>
      <c r="H3" s="169"/>
    </row>
    <row r="4" spans="2:20" ht="15.6" x14ac:dyDescent="0.3">
      <c r="B4" s="244" t="s">
        <v>245</v>
      </c>
      <c r="C4" s="245"/>
      <c r="D4" s="246"/>
      <c r="E4" s="246"/>
      <c r="F4" s="169"/>
      <c r="G4" s="169"/>
      <c r="H4" s="169"/>
    </row>
    <row r="5" spans="2:20" x14ac:dyDescent="0.3">
      <c r="C5" s="98"/>
      <c r="E5" s="169"/>
      <c r="F5" s="169"/>
      <c r="G5" s="169"/>
      <c r="H5" s="169"/>
    </row>
    <row r="6" spans="2:20" ht="15.6" x14ac:dyDescent="0.3">
      <c r="C6" s="46" t="s">
        <v>21</v>
      </c>
      <c r="D6" s="224"/>
      <c r="E6" s="279" t="str">
        <f>'Exh1_Cost Summary'!D10</f>
        <v>Name</v>
      </c>
      <c r="F6" s="281"/>
      <c r="G6" s="169"/>
      <c r="H6" s="169"/>
    </row>
    <row r="7" spans="2:20" ht="15.6" x14ac:dyDescent="0.3">
      <c r="C7" s="46" t="s">
        <v>23</v>
      </c>
      <c r="D7" s="224"/>
      <c r="E7" s="279" t="str">
        <f>'Exh1_Cost Summary'!D11</f>
        <v xml:space="preserve">Date </v>
      </c>
      <c r="F7" s="281"/>
      <c r="G7" s="99"/>
    </row>
    <row r="8" spans="2:20" ht="15.6" x14ac:dyDescent="0.3">
      <c r="C8" s="46"/>
      <c r="D8" s="224"/>
      <c r="E8" s="224"/>
      <c r="F8" s="224"/>
      <c r="G8" s="99"/>
      <c r="H8" s="45"/>
    </row>
    <row r="9" spans="2:20" ht="15.6" x14ac:dyDescent="0.3">
      <c r="C9" s="208" t="s">
        <v>46</v>
      </c>
      <c r="D9" s="224"/>
      <c r="E9" s="224"/>
      <c r="F9" s="224"/>
      <c r="G9" s="99"/>
      <c r="H9" s="99"/>
    </row>
    <row r="10" spans="2:20" ht="16.2" thickBot="1" x14ac:dyDescent="0.35">
      <c r="C10" s="45"/>
      <c r="D10" s="224"/>
      <c r="E10" s="224"/>
      <c r="F10" s="224"/>
      <c r="G10" s="99"/>
      <c r="H10" s="99"/>
      <c r="I10" s="192"/>
    </row>
    <row r="11" spans="2:20" ht="20.399999999999999" thickBot="1" x14ac:dyDescent="0.35">
      <c r="C11" s="296" t="s">
        <v>69</v>
      </c>
      <c r="D11" s="297"/>
      <c r="E11" s="17">
        <v>200000</v>
      </c>
      <c r="F11" s="185">
        <f>SUM(F12:F15)</f>
        <v>1</v>
      </c>
      <c r="G11" s="99"/>
      <c r="H11" s="99"/>
      <c r="K11" s="8"/>
      <c r="L11" s="8"/>
      <c r="M11" s="8"/>
      <c r="N11" s="8"/>
      <c r="O11" s="8"/>
      <c r="P11" s="8"/>
      <c r="Q11" s="8"/>
    </row>
    <row r="12" spans="2:20" ht="18.600000000000001" thickBot="1" x14ac:dyDescent="0.35">
      <c r="C12" s="296" t="s">
        <v>70</v>
      </c>
      <c r="D12" s="297"/>
      <c r="E12" s="184">
        <f>$E$11*F12</f>
        <v>100000</v>
      </c>
      <c r="F12" s="183">
        <v>0.5</v>
      </c>
      <c r="G12" s="99"/>
      <c r="H12" s="99"/>
      <c r="K12" s="8"/>
      <c r="L12" s="8"/>
      <c r="M12" s="8"/>
      <c r="N12" s="8"/>
      <c r="O12" s="8"/>
      <c r="P12" s="8"/>
      <c r="Q12" s="8"/>
    </row>
    <row r="13" spans="2:20" ht="18.600000000000001" thickBot="1" x14ac:dyDescent="0.35">
      <c r="C13" s="296" t="s">
        <v>244</v>
      </c>
      <c r="D13" s="297"/>
      <c r="E13" s="184">
        <f>$E$11*F13</f>
        <v>50000</v>
      </c>
      <c r="F13" s="183">
        <v>0.25</v>
      </c>
      <c r="G13" s="99"/>
      <c r="H13" s="99"/>
      <c r="K13" s="8"/>
      <c r="L13" s="8"/>
      <c r="M13" s="8"/>
      <c r="N13" s="8"/>
      <c r="O13" s="8"/>
      <c r="P13" s="8"/>
      <c r="Q13" s="8"/>
    </row>
    <row r="14" spans="2:20" ht="18.600000000000001" thickBot="1" x14ac:dyDescent="0.35">
      <c r="C14" s="296" t="s">
        <v>71</v>
      </c>
      <c r="D14" s="297"/>
      <c r="E14" s="184">
        <f>$E$11*F14</f>
        <v>30000</v>
      </c>
      <c r="F14" s="183">
        <v>0.15</v>
      </c>
      <c r="G14" s="99"/>
      <c r="H14" s="99"/>
      <c r="K14" s="8"/>
      <c r="L14" s="8"/>
      <c r="M14" s="8"/>
      <c r="N14" s="8"/>
      <c r="O14" s="8"/>
      <c r="P14" s="8"/>
      <c r="Q14" s="8"/>
    </row>
    <row r="15" spans="2:20" ht="18.600000000000001" thickBot="1" x14ac:dyDescent="0.35">
      <c r="C15" s="296" t="s">
        <v>72</v>
      </c>
      <c r="D15" s="297"/>
      <c r="E15" s="184">
        <f>$E$11*F15</f>
        <v>20000</v>
      </c>
      <c r="F15" s="183">
        <v>0.1</v>
      </c>
      <c r="G15" s="99"/>
      <c r="H15" s="99"/>
      <c r="K15" s="8"/>
      <c r="L15" s="8"/>
      <c r="M15" s="8"/>
      <c r="N15" s="8"/>
      <c r="O15" s="8"/>
      <c r="P15" s="8"/>
      <c r="Q15" s="8"/>
    </row>
    <row r="16" spans="2:20" ht="19.5" customHeight="1" x14ac:dyDescent="0.3">
      <c r="C16" s="45"/>
      <c r="D16" s="224"/>
      <c r="E16" s="224"/>
      <c r="F16" s="224"/>
      <c r="G16" s="99"/>
      <c r="H16" s="99"/>
      <c r="N16" s="8"/>
      <c r="O16" s="8"/>
      <c r="P16" s="8"/>
      <c r="Q16" s="8"/>
      <c r="R16" s="8"/>
      <c r="S16" s="8"/>
      <c r="T16" s="8"/>
    </row>
    <row r="17" spans="2:20" ht="19.5" customHeight="1" x14ac:dyDescent="0.3">
      <c r="B17" s="298" t="s">
        <v>73</v>
      </c>
      <c r="C17" s="298"/>
      <c r="D17" s="298"/>
      <c r="E17" s="298"/>
      <c r="F17" s="298"/>
      <c r="G17" s="298"/>
      <c r="H17" s="298"/>
      <c r="I17" s="298"/>
      <c r="J17" s="298"/>
      <c r="K17" s="298"/>
      <c r="L17" s="298"/>
      <c r="N17" s="8"/>
      <c r="O17" s="8"/>
      <c r="P17" s="8"/>
      <c r="Q17" s="8"/>
      <c r="R17" s="8"/>
      <c r="S17" s="8"/>
      <c r="T17" s="8"/>
    </row>
    <row r="18" spans="2:20" ht="19.5" customHeight="1" x14ac:dyDescent="0.3">
      <c r="B18" s="226"/>
      <c r="C18" s="226"/>
      <c r="D18" s="226"/>
      <c r="E18" s="226"/>
      <c r="F18" s="226"/>
      <c r="G18" s="226"/>
      <c r="H18" s="226"/>
      <c r="I18" s="226"/>
      <c r="J18" s="226"/>
      <c r="K18" s="226"/>
      <c r="L18" s="226"/>
      <c r="N18" s="8"/>
      <c r="O18" s="8"/>
      <c r="P18" s="8"/>
      <c r="Q18" s="8"/>
      <c r="R18" s="8"/>
      <c r="S18" s="8"/>
      <c r="T18" s="8"/>
    </row>
    <row r="19" spans="2:20" ht="15.6" thickBot="1" x14ac:dyDescent="0.35">
      <c r="B19" s="289" t="s">
        <v>74</v>
      </c>
      <c r="C19" s="289"/>
      <c r="D19" s="289"/>
      <c r="E19" s="289"/>
      <c r="F19" s="289"/>
      <c r="G19" s="289"/>
      <c r="H19" s="289"/>
      <c r="I19" s="289"/>
      <c r="J19" s="289"/>
      <c r="K19" s="289"/>
      <c r="L19" s="289"/>
    </row>
    <row r="20" spans="2:20" ht="28.2" thickBot="1" x14ac:dyDescent="0.35">
      <c r="B20" s="11" t="s">
        <v>75</v>
      </c>
      <c r="C20" s="4" t="s">
        <v>76</v>
      </c>
      <c r="D20" s="23" t="s">
        <v>77</v>
      </c>
      <c r="E20" s="26" t="s">
        <v>78</v>
      </c>
      <c r="F20" s="5" t="s">
        <v>79</v>
      </c>
      <c r="G20" s="4" t="s">
        <v>80</v>
      </c>
      <c r="H20" s="4" t="s">
        <v>81</v>
      </c>
      <c r="I20" s="4" t="s">
        <v>82</v>
      </c>
      <c r="J20" s="23" t="s">
        <v>83</v>
      </c>
      <c r="K20" s="26" t="s">
        <v>84</v>
      </c>
      <c r="L20" s="5" t="s">
        <v>85</v>
      </c>
      <c r="N20" s="9"/>
    </row>
    <row r="21" spans="2:20" ht="14.4" thickBot="1" x14ac:dyDescent="0.35">
      <c r="B21" s="21" t="s">
        <v>86</v>
      </c>
      <c r="C21" s="18"/>
      <c r="D21" s="19"/>
      <c r="E21" s="38">
        <f t="shared" ref="E21:J21" si="0">SUM(E22:E23)</f>
        <v>0.03</v>
      </c>
      <c r="F21" s="191">
        <f t="shared" si="0"/>
        <v>6000</v>
      </c>
      <c r="G21" s="28">
        <f t="shared" si="0"/>
        <v>0</v>
      </c>
      <c r="H21" s="28">
        <f t="shared" si="0"/>
        <v>0</v>
      </c>
      <c r="I21" s="28">
        <f t="shared" si="0"/>
        <v>0</v>
      </c>
      <c r="J21" s="33">
        <f t="shared" si="0"/>
        <v>0</v>
      </c>
      <c r="K21" s="28">
        <f>SUM(F21:J21)</f>
        <v>6000</v>
      </c>
      <c r="L21" s="34" t="s">
        <v>87</v>
      </c>
      <c r="N21" s="8"/>
    </row>
    <row r="22" spans="2:20" ht="14.4" thickBot="1" x14ac:dyDescent="0.35">
      <c r="B22" s="12">
        <v>1.1000000000000001</v>
      </c>
      <c r="C22" s="6" t="s">
        <v>88</v>
      </c>
      <c r="D22" s="24" t="s">
        <v>89</v>
      </c>
      <c r="E22" s="193">
        <f>K22/$E$11</f>
        <v>0.02</v>
      </c>
      <c r="F22" s="29">
        <f t="shared" ref="F22:J23" si="1">SUM(F73,F123,F173,F223)</f>
        <v>4000</v>
      </c>
      <c r="G22" s="30">
        <f t="shared" si="1"/>
        <v>0</v>
      </c>
      <c r="H22" s="30">
        <f t="shared" si="1"/>
        <v>0</v>
      </c>
      <c r="I22" s="30">
        <f t="shared" si="1"/>
        <v>0</v>
      </c>
      <c r="J22" s="31">
        <f t="shared" si="1"/>
        <v>0</v>
      </c>
      <c r="K22" s="32">
        <f t="shared" ref="K22:K37" si="2">SUM(F22:J22)</f>
        <v>4000</v>
      </c>
      <c r="L22" s="27"/>
      <c r="N22" s="9"/>
    </row>
    <row r="23" spans="2:20" ht="14.4" thickBot="1" x14ac:dyDescent="0.35">
      <c r="B23" s="12">
        <v>1.2</v>
      </c>
      <c r="C23" s="6" t="s">
        <v>90</v>
      </c>
      <c r="D23" s="24" t="s">
        <v>89</v>
      </c>
      <c r="E23" s="193">
        <f>K23/$E$11</f>
        <v>0.01</v>
      </c>
      <c r="F23" s="30">
        <f t="shared" si="1"/>
        <v>2000</v>
      </c>
      <c r="G23" s="30">
        <f t="shared" si="1"/>
        <v>0</v>
      </c>
      <c r="H23" s="30">
        <f t="shared" si="1"/>
        <v>0</v>
      </c>
      <c r="I23" s="30">
        <f t="shared" si="1"/>
        <v>0</v>
      </c>
      <c r="J23" s="31">
        <f t="shared" si="1"/>
        <v>0</v>
      </c>
      <c r="K23" s="32">
        <f t="shared" si="2"/>
        <v>2000</v>
      </c>
      <c r="L23" s="27"/>
      <c r="N23" s="9"/>
    </row>
    <row r="24" spans="2:20" ht="14.4" thickBot="1" x14ac:dyDescent="0.35">
      <c r="B24" s="21" t="s">
        <v>91</v>
      </c>
      <c r="C24" s="18"/>
      <c r="D24" s="19"/>
      <c r="E24" s="38">
        <f t="shared" ref="E24:J24" si="3">SUM(E25:E27)</f>
        <v>9.9999999999999992E-2</v>
      </c>
      <c r="F24" s="191">
        <f t="shared" si="3"/>
        <v>20000</v>
      </c>
      <c r="G24" s="28">
        <f t="shared" si="3"/>
        <v>0</v>
      </c>
      <c r="H24" s="28">
        <f t="shared" si="3"/>
        <v>0</v>
      </c>
      <c r="I24" s="28">
        <f t="shared" si="3"/>
        <v>0</v>
      </c>
      <c r="J24" s="33">
        <f t="shared" si="3"/>
        <v>0</v>
      </c>
      <c r="K24" s="28">
        <f t="shared" si="2"/>
        <v>20000</v>
      </c>
      <c r="L24" s="34" t="s">
        <v>92</v>
      </c>
      <c r="N24" s="8"/>
    </row>
    <row r="25" spans="2:20" ht="55.8" thickBot="1" x14ac:dyDescent="0.35">
      <c r="B25" s="12">
        <v>2.1</v>
      </c>
      <c r="C25" s="6" t="s">
        <v>93</v>
      </c>
      <c r="D25" s="24" t="s">
        <v>89</v>
      </c>
      <c r="E25" s="193">
        <f>K25/$E$11</f>
        <v>0.06</v>
      </c>
      <c r="F25" s="29">
        <f t="shared" ref="F25:J27" si="4">SUM(F76,F126,F176,F226)</f>
        <v>12000</v>
      </c>
      <c r="G25" s="30">
        <f t="shared" si="4"/>
        <v>0</v>
      </c>
      <c r="H25" s="30">
        <f t="shared" si="4"/>
        <v>0</v>
      </c>
      <c r="I25" s="30">
        <f t="shared" si="4"/>
        <v>0</v>
      </c>
      <c r="J25" s="31">
        <f t="shared" si="4"/>
        <v>0</v>
      </c>
      <c r="K25" s="32">
        <f>SUM(F25:J25)</f>
        <v>12000</v>
      </c>
      <c r="L25" s="27"/>
      <c r="N25" s="9"/>
    </row>
    <row r="26" spans="2:20" ht="55.8" thickBot="1" x14ac:dyDescent="0.35">
      <c r="B26" s="12">
        <v>2.2000000000000002</v>
      </c>
      <c r="C26" s="6" t="s">
        <v>94</v>
      </c>
      <c r="D26" s="24" t="s">
        <v>89</v>
      </c>
      <c r="E26" s="193">
        <f>K26/$E$11</f>
        <v>0.03</v>
      </c>
      <c r="F26" s="29">
        <f t="shared" si="4"/>
        <v>6000</v>
      </c>
      <c r="G26" s="30">
        <f t="shared" si="4"/>
        <v>0</v>
      </c>
      <c r="H26" s="30">
        <f t="shared" si="4"/>
        <v>0</v>
      </c>
      <c r="I26" s="30">
        <f t="shared" si="4"/>
        <v>0</v>
      </c>
      <c r="J26" s="31">
        <f t="shared" si="4"/>
        <v>0</v>
      </c>
      <c r="K26" s="32">
        <f>SUM(F26:J26)</f>
        <v>6000</v>
      </c>
      <c r="L26" s="27"/>
      <c r="N26" s="9"/>
    </row>
    <row r="27" spans="2:20" ht="55.8" thickBot="1" x14ac:dyDescent="0.35">
      <c r="B27" s="12">
        <v>2.2999999999999998</v>
      </c>
      <c r="C27" s="6" t="s">
        <v>95</v>
      </c>
      <c r="D27" s="24" t="s">
        <v>89</v>
      </c>
      <c r="E27" s="193">
        <f>K27/$E$11</f>
        <v>0.01</v>
      </c>
      <c r="F27" s="29">
        <f t="shared" si="4"/>
        <v>2000</v>
      </c>
      <c r="G27" s="30">
        <f t="shared" si="4"/>
        <v>0</v>
      </c>
      <c r="H27" s="30">
        <f t="shared" si="4"/>
        <v>0</v>
      </c>
      <c r="I27" s="30">
        <f t="shared" si="4"/>
        <v>0</v>
      </c>
      <c r="J27" s="31">
        <f t="shared" si="4"/>
        <v>0</v>
      </c>
      <c r="K27" s="32">
        <f t="shared" si="2"/>
        <v>2000</v>
      </c>
      <c r="L27" s="27"/>
      <c r="N27" s="9"/>
    </row>
    <row r="28" spans="2:20" ht="14.4" thickBot="1" x14ac:dyDescent="0.35">
      <c r="B28" s="21" t="s">
        <v>96</v>
      </c>
      <c r="C28" s="18"/>
      <c r="D28" s="19"/>
      <c r="E28" s="38">
        <f t="shared" ref="E28:J28" si="5">SUM(E29:E34)</f>
        <v>0.12000000000000001</v>
      </c>
      <c r="F28" s="191">
        <f t="shared" si="5"/>
        <v>16000</v>
      </c>
      <c r="G28" s="28">
        <f t="shared" si="5"/>
        <v>8000</v>
      </c>
      <c r="H28" s="28">
        <f t="shared" si="5"/>
        <v>0</v>
      </c>
      <c r="I28" s="28">
        <f t="shared" si="5"/>
        <v>0</v>
      </c>
      <c r="J28" s="33">
        <f t="shared" si="5"/>
        <v>0</v>
      </c>
      <c r="K28" s="28">
        <f t="shared" si="2"/>
        <v>24000</v>
      </c>
      <c r="L28" s="34" t="s">
        <v>97</v>
      </c>
      <c r="N28" s="9"/>
    </row>
    <row r="29" spans="2:20" ht="14.4" thickBot="1" x14ac:dyDescent="0.35">
      <c r="B29" s="12">
        <v>3.1</v>
      </c>
      <c r="C29" s="6" t="s">
        <v>98</v>
      </c>
      <c r="D29" s="24" t="s">
        <v>99</v>
      </c>
      <c r="E29" s="193">
        <f t="shared" ref="E29:E34" si="6">K29/$E$11</f>
        <v>0.02</v>
      </c>
      <c r="F29" s="29">
        <f t="shared" ref="F29:J34" si="7">SUM(F80,F130,F180,F230)</f>
        <v>4000</v>
      </c>
      <c r="G29" s="30">
        <f t="shared" si="7"/>
        <v>0</v>
      </c>
      <c r="H29" s="30">
        <f t="shared" si="7"/>
        <v>0</v>
      </c>
      <c r="I29" s="30">
        <f t="shared" si="7"/>
        <v>0</v>
      </c>
      <c r="J29" s="31">
        <f t="shared" si="7"/>
        <v>0</v>
      </c>
      <c r="K29" s="32">
        <f t="shared" si="2"/>
        <v>4000</v>
      </c>
      <c r="L29" s="27"/>
      <c r="N29" s="9"/>
    </row>
    <row r="30" spans="2:20" ht="14.4" thickBot="1" x14ac:dyDescent="0.35">
      <c r="B30" s="12">
        <v>3.2</v>
      </c>
      <c r="C30" s="6" t="s">
        <v>100</v>
      </c>
      <c r="D30" s="24" t="s">
        <v>99</v>
      </c>
      <c r="E30" s="193">
        <f t="shared" si="6"/>
        <v>0.02</v>
      </c>
      <c r="F30" s="29">
        <f t="shared" si="7"/>
        <v>4000</v>
      </c>
      <c r="G30" s="30">
        <f t="shared" si="7"/>
        <v>0</v>
      </c>
      <c r="H30" s="30">
        <f t="shared" si="7"/>
        <v>0</v>
      </c>
      <c r="I30" s="30">
        <f t="shared" si="7"/>
        <v>0</v>
      </c>
      <c r="J30" s="31">
        <f t="shared" si="7"/>
        <v>0</v>
      </c>
      <c r="K30" s="32">
        <f t="shared" si="2"/>
        <v>4000</v>
      </c>
      <c r="L30" s="27"/>
      <c r="N30" s="9"/>
    </row>
    <row r="31" spans="2:20" ht="14.4" thickBot="1" x14ac:dyDescent="0.35">
      <c r="B31" s="12">
        <v>3.3</v>
      </c>
      <c r="C31" s="6" t="s">
        <v>101</v>
      </c>
      <c r="D31" s="24" t="s">
        <v>99</v>
      </c>
      <c r="E31" s="193">
        <f t="shared" si="6"/>
        <v>0.02</v>
      </c>
      <c r="F31" s="29">
        <f t="shared" si="7"/>
        <v>4000</v>
      </c>
      <c r="G31" s="30">
        <f t="shared" si="7"/>
        <v>0</v>
      </c>
      <c r="H31" s="30">
        <f t="shared" si="7"/>
        <v>0</v>
      </c>
      <c r="I31" s="30">
        <f t="shared" si="7"/>
        <v>0</v>
      </c>
      <c r="J31" s="31">
        <f t="shared" si="7"/>
        <v>0</v>
      </c>
      <c r="K31" s="32">
        <f t="shared" si="2"/>
        <v>4000</v>
      </c>
      <c r="L31" s="27"/>
      <c r="N31" s="9"/>
    </row>
    <row r="32" spans="2:20" ht="14.4" thickBot="1" x14ac:dyDescent="0.35">
      <c r="B32" s="12">
        <v>3.4</v>
      </c>
      <c r="C32" s="6" t="s">
        <v>102</v>
      </c>
      <c r="D32" s="24" t="s">
        <v>99</v>
      </c>
      <c r="E32" s="193">
        <f t="shared" si="6"/>
        <v>0.02</v>
      </c>
      <c r="F32" s="29">
        <f t="shared" si="7"/>
        <v>4000</v>
      </c>
      <c r="G32" s="30">
        <f t="shared" si="7"/>
        <v>0</v>
      </c>
      <c r="H32" s="30">
        <f t="shared" si="7"/>
        <v>0</v>
      </c>
      <c r="I32" s="30">
        <f t="shared" si="7"/>
        <v>0</v>
      </c>
      <c r="J32" s="31">
        <f t="shared" si="7"/>
        <v>0</v>
      </c>
      <c r="K32" s="32">
        <f t="shared" si="2"/>
        <v>4000</v>
      </c>
      <c r="L32" s="27"/>
      <c r="N32" s="9"/>
    </row>
    <row r="33" spans="2:14" ht="14.4" thickBot="1" x14ac:dyDescent="0.35">
      <c r="B33" s="12">
        <v>3.5</v>
      </c>
      <c r="C33" s="6" t="s">
        <v>103</v>
      </c>
      <c r="D33" s="24" t="s">
        <v>99</v>
      </c>
      <c r="E33" s="193">
        <f t="shared" si="6"/>
        <v>0.02</v>
      </c>
      <c r="F33" s="29">
        <f t="shared" si="7"/>
        <v>0</v>
      </c>
      <c r="G33" s="30">
        <f t="shared" si="7"/>
        <v>4000</v>
      </c>
      <c r="H33" s="30">
        <f t="shared" si="7"/>
        <v>0</v>
      </c>
      <c r="I33" s="30">
        <f t="shared" si="7"/>
        <v>0</v>
      </c>
      <c r="J33" s="31">
        <f t="shared" si="7"/>
        <v>0</v>
      </c>
      <c r="K33" s="32">
        <f t="shared" si="2"/>
        <v>4000</v>
      </c>
      <c r="L33" s="27"/>
      <c r="N33" s="9"/>
    </row>
    <row r="34" spans="2:14" ht="14.4" thickBot="1" x14ac:dyDescent="0.35">
      <c r="B34" s="12">
        <v>3.6</v>
      </c>
      <c r="C34" s="6" t="s">
        <v>104</v>
      </c>
      <c r="D34" s="24" t="s">
        <v>99</v>
      </c>
      <c r="E34" s="193">
        <f t="shared" si="6"/>
        <v>0.02</v>
      </c>
      <c r="F34" s="29">
        <f t="shared" si="7"/>
        <v>0</v>
      </c>
      <c r="G34" s="30">
        <f t="shared" si="7"/>
        <v>4000</v>
      </c>
      <c r="H34" s="30">
        <f t="shared" si="7"/>
        <v>0</v>
      </c>
      <c r="I34" s="30">
        <f t="shared" si="7"/>
        <v>0</v>
      </c>
      <c r="J34" s="31">
        <f t="shared" si="7"/>
        <v>0</v>
      </c>
      <c r="K34" s="32">
        <f t="shared" si="2"/>
        <v>4000</v>
      </c>
      <c r="L34" s="27"/>
      <c r="N34" s="9"/>
    </row>
    <row r="35" spans="2:14" ht="14.4" thickBot="1" x14ac:dyDescent="0.35">
      <c r="B35" s="21" t="s">
        <v>105</v>
      </c>
      <c r="C35" s="18"/>
      <c r="D35" s="19"/>
      <c r="E35" s="38">
        <f t="shared" ref="E35:J35" si="8">SUM(E36:E37)</f>
        <v>0.02</v>
      </c>
      <c r="F35" s="191">
        <f t="shared" si="8"/>
        <v>0</v>
      </c>
      <c r="G35" s="28">
        <f t="shared" si="8"/>
        <v>4000</v>
      </c>
      <c r="H35" s="28">
        <f t="shared" si="8"/>
        <v>0</v>
      </c>
      <c r="I35" s="28">
        <f t="shared" si="8"/>
        <v>0</v>
      </c>
      <c r="J35" s="33">
        <f t="shared" si="8"/>
        <v>0</v>
      </c>
      <c r="K35" s="28">
        <f t="shared" si="2"/>
        <v>4000</v>
      </c>
      <c r="L35" s="34" t="s">
        <v>97</v>
      </c>
      <c r="N35" s="9"/>
    </row>
    <row r="36" spans="2:14" ht="14.4" thickBot="1" x14ac:dyDescent="0.35">
      <c r="B36" s="12">
        <v>4.0999999999999996</v>
      </c>
      <c r="C36" s="6" t="s">
        <v>106</v>
      </c>
      <c r="D36" s="24" t="s">
        <v>89</v>
      </c>
      <c r="E36" s="193">
        <f>K36/$E$11</f>
        <v>0.01</v>
      </c>
      <c r="F36" s="29">
        <f t="shared" ref="F36:J37" si="9">SUM(F87,F137,F187,F237)</f>
        <v>0</v>
      </c>
      <c r="G36" s="30">
        <f t="shared" si="9"/>
        <v>2000</v>
      </c>
      <c r="H36" s="30">
        <f t="shared" si="9"/>
        <v>0</v>
      </c>
      <c r="I36" s="30">
        <f t="shared" si="9"/>
        <v>0</v>
      </c>
      <c r="J36" s="31">
        <f t="shared" si="9"/>
        <v>0</v>
      </c>
      <c r="K36" s="32">
        <f t="shared" si="2"/>
        <v>2000</v>
      </c>
      <c r="L36" s="27"/>
      <c r="N36" s="9"/>
    </row>
    <row r="37" spans="2:14" ht="14.4" thickBot="1" x14ac:dyDescent="0.35">
      <c r="B37" s="12">
        <v>4.2</v>
      </c>
      <c r="C37" s="6" t="s">
        <v>107</v>
      </c>
      <c r="D37" s="24" t="s">
        <v>89</v>
      </c>
      <c r="E37" s="193">
        <f>K37/$E$11</f>
        <v>0.01</v>
      </c>
      <c r="F37" s="29">
        <f t="shared" si="9"/>
        <v>0</v>
      </c>
      <c r="G37" s="30">
        <f t="shared" si="9"/>
        <v>2000</v>
      </c>
      <c r="H37" s="30">
        <f t="shared" si="9"/>
        <v>0</v>
      </c>
      <c r="I37" s="30">
        <f t="shared" si="9"/>
        <v>0</v>
      </c>
      <c r="J37" s="31">
        <f t="shared" si="9"/>
        <v>0</v>
      </c>
      <c r="K37" s="32">
        <f t="shared" si="2"/>
        <v>2000</v>
      </c>
      <c r="L37" s="27"/>
      <c r="N37" s="9"/>
    </row>
    <row r="38" spans="2:14" ht="14.4" thickBot="1" x14ac:dyDescent="0.35">
      <c r="B38" s="21" t="s">
        <v>108</v>
      </c>
      <c r="C38" s="18"/>
      <c r="D38" s="19"/>
      <c r="E38" s="38">
        <f t="shared" ref="E38:K38" si="10">SUM(E39:E41)</f>
        <v>4.9999999999999996E-2</v>
      </c>
      <c r="F38" s="191">
        <f t="shared" si="10"/>
        <v>0</v>
      </c>
      <c r="G38" s="28">
        <f t="shared" si="10"/>
        <v>10000</v>
      </c>
      <c r="H38" s="28">
        <f t="shared" si="10"/>
        <v>0</v>
      </c>
      <c r="I38" s="28">
        <f t="shared" si="10"/>
        <v>0</v>
      </c>
      <c r="J38" s="33">
        <f t="shared" si="10"/>
        <v>0</v>
      </c>
      <c r="K38" s="28">
        <f t="shared" si="10"/>
        <v>10000</v>
      </c>
      <c r="L38" s="34" t="s">
        <v>109</v>
      </c>
      <c r="N38" s="9"/>
    </row>
    <row r="39" spans="2:14" ht="27.75" customHeight="1" thickBot="1" x14ac:dyDescent="0.35">
      <c r="B39" s="12">
        <v>5.0999999999999996</v>
      </c>
      <c r="C39" s="6" t="s">
        <v>110</v>
      </c>
      <c r="D39" s="24" t="s">
        <v>111</v>
      </c>
      <c r="E39" s="193">
        <f>K39/$E$11</f>
        <v>0.04</v>
      </c>
      <c r="F39" s="29">
        <f t="shared" ref="F39:J41" si="11">SUM(F90,F140,F190,F240)</f>
        <v>0</v>
      </c>
      <c r="G39" s="30">
        <f t="shared" si="11"/>
        <v>8000</v>
      </c>
      <c r="H39" s="30">
        <f t="shared" si="11"/>
        <v>0</v>
      </c>
      <c r="I39" s="30">
        <f t="shared" si="11"/>
        <v>0</v>
      </c>
      <c r="J39" s="31">
        <f t="shared" si="11"/>
        <v>0</v>
      </c>
      <c r="K39" s="32">
        <f t="shared" ref="K39:K47" si="12">SUM(F39:J39)</f>
        <v>8000</v>
      </c>
      <c r="L39" s="27"/>
      <c r="N39" s="9"/>
    </row>
    <row r="40" spans="2:14" ht="14.4" thickBot="1" x14ac:dyDescent="0.35">
      <c r="B40" s="12">
        <v>5.2</v>
      </c>
      <c r="C40" s="6" t="s">
        <v>112</v>
      </c>
      <c r="D40" s="24" t="s">
        <v>89</v>
      </c>
      <c r="E40" s="193">
        <f>K40/$E$11</f>
        <v>5.0000000000000001E-3</v>
      </c>
      <c r="F40" s="29">
        <f t="shared" si="11"/>
        <v>0</v>
      </c>
      <c r="G40" s="30">
        <f t="shared" si="11"/>
        <v>1000</v>
      </c>
      <c r="H40" s="30">
        <f t="shared" si="11"/>
        <v>0</v>
      </c>
      <c r="I40" s="30">
        <f t="shared" si="11"/>
        <v>0</v>
      </c>
      <c r="J40" s="31">
        <f t="shared" si="11"/>
        <v>0</v>
      </c>
      <c r="K40" s="32">
        <f t="shared" si="12"/>
        <v>1000</v>
      </c>
      <c r="L40" s="27"/>
      <c r="N40" s="9"/>
    </row>
    <row r="41" spans="2:14" ht="14.4" thickBot="1" x14ac:dyDescent="0.35">
      <c r="B41" s="12">
        <v>5.3</v>
      </c>
      <c r="C41" s="6" t="s">
        <v>113</v>
      </c>
      <c r="D41" s="24" t="s">
        <v>89</v>
      </c>
      <c r="E41" s="193">
        <f>K41/$E$11</f>
        <v>5.0000000000000001E-3</v>
      </c>
      <c r="F41" s="32">
        <f t="shared" si="11"/>
        <v>0</v>
      </c>
      <c r="G41" s="32">
        <f t="shared" si="11"/>
        <v>1000</v>
      </c>
      <c r="H41" s="32">
        <f t="shared" si="11"/>
        <v>0</v>
      </c>
      <c r="I41" s="32">
        <f t="shared" si="11"/>
        <v>0</v>
      </c>
      <c r="J41" s="210">
        <f t="shared" si="11"/>
        <v>0</v>
      </c>
      <c r="K41" s="32">
        <f t="shared" si="12"/>
        <v>1000</v>
      </c>
      <c r="L41" s="27"/>
      <c r="N41" s="9"/>
    </row>
    <row r="42" spans="2:14" ht="14.4" thickBot="1" x14ac:dyDescent="0.35">
      <c r="B42" s="21" t="s">
        <v>114</v>
      </c>
      <c r="C42" s="18"/>
      <c r="D42" s="19"/>
      <c r="E42" s="38">
        <f t="shared" ref="E42:J42" si="13">SUM(E43:E46)</f>
        <v>0.48000000000000004</v>
      </c>
      <c r="F42" s="191">
        <f t="shared" si="13"/>
        <v>4700</v>
      </c>
      <c r="G42" s="28">
        <f t="shared" si="13"/>
        <v>91300</v>
      </c>
      <c r="H42" s="28">
        <f t="shared" si="13"/>
        <v>0</v>
      </c>
      <c r="I42" s="28">
        <f t="shared" si="13"/>
        <v>0</v>
      </c>
      <c r="J42" s="33">
        <f t="shared" si="13"/>
        <v>0</v>
      </c>
      <c r="K42" s="28">
        <f t="shared" si="12"/>
        <v>96000</v>
      </c>
      <c r="L42" s="34" t="s">
        <v>115</v>
      </c>
      <c r="N42" s="9"/>
    </row>
    <row r="43" spans="2:14" ht="14.4" thickBot="1" x14ac:dyDescent="0.35">
      <c r="B43" s="12">
        <v>6.1</v>
      </c>
      <c r="C43" s="6" t="s">
        <v>116</v>
      </c>
      <c r="D43" s="24" t="s">
        <v>89</v>
      </c>
      <c r="E43" s="193">
        <f>K43/$E$11</f>
        <v>0.01</v>
      </c>
      <c r="F43" s="29">
        <f t="shared" ref="F43:J46" si="14">SUM(F94,F144,F194,F244)</f>
        <v>700</v>
      </c>
      <c r="G43" s="30">
        <f t="shared" si="14"/>
        <v>1300</v>
      </c>
      <c r="H43" s="30">
        <f t="shared" si="14"/>
        <v>0</v>
      </c>
      <c r="I43" s="30">
        <f t="shared" si="14"/>
        <v>0</v>
      </c>
      <c r="J43" s="31">
        <f t="shared" si="14"/>
        <v>0</v>
      </c>
      <c r="K43" s="32">
        <f t="shared" si="12"/>
        <v>2000</v>
      </c>
      <c r="L43" s="27"/>
      <c r="N43" s="9"/>
    </row>
    <row r="44" spans="2:14" ht="28.2" thickBot="1" x14ac:dyDescent="0.35">
      <c r="B44" s="12" t="s">
        <v>117</v>
      </c>
      <c r="C44" s="6" t="s">
        <v>118</v>
      </c>
      <c r="D44" s="24" t="s">
        <v>99</v>
      </c>
      <c r="E44" s="193">
        <f>K44/$E$11</f>
        <v>0.43</v>
      </c>
      <c r="F44" s="29">
        <f t="shared" si="14"/>
        <v>0</v>
      </c>
      <c r="G44" s="30">
        <f t="shared" si="14"/>
        <v>86000</v>
      </c>
      <c r="H44" s="30">
        <f t="shared" si="14"/>
        <v>0</v>
      </c>
      <c r="I44" s="30">
        <f t="shared" si="14"/>
        <v>0</v>
      </c>
      <c r="J44" s="31">
        <f t="shared" si="14"/>
        <v>0</v>
      </c>
      <c r="K44" s="32">
        <f t="shared" si="12"/>
        <v>86000</v>
      </c>
      <c r="L44" s="27"/>
      <c r="N44" s="9"/>
    </row>
    <row r="45" spans="2:14" ht="28.2" thickBot="1" x14ac:dyDescent="0.35">
      <c r="B45" s="12">
        <v>6.3</v>
      </c>
      <c r="C45" s="6" t="s">
        <v>119</v>
      </c>
      <c r="D45" s="24" t="s">
        <v>89</v>
      </c>
      <c r="E45" s="193">
        <f>K45/$E$11</f>
        <v>0.02</v>
      </c>
      <c r="F45" s="29">
        <f t="shared" si="14"/>
        <v>4000</v>
      </c>
      <c r="G45" s="29">
        <f t="shared" si="14"/>
        <v>0</v>
      </c>
      <c r="H45" s="30">
        <f t="shared" si="14"/>
        <v>0</v>
      </c>
      <c r="I45" s="30">
        <f t="shared" si="14"/>
        <v>0</v>
      </c>
      <c r="J45" s="31">
        <f t="shared" si="14"/>
        <v>0</v>
      </c>
      <c r="K45" s="32">
        <f t="shared" si="12"/>
        <v>4000</v>
      </c>
      <c r="L45" s="27"/>
      <c r="N45" s="9"/>
    </row>
    <row r="46" spans="2:14" ht="28.2" thickBot="1" x14ac:dyDescent="0.35">
      <c r="B46" s="12">
        <v>6.4</v>
      </c>
      <c r="C46" s="6" t="s">
        <v>120</v>
      </c>
      <c r="D46" s="24" t="s">
        <v>89</v>
      </c>
      <c r="E46" s="193">
        <f>K46/$E$11</f>
        <v>0.02</v>
      </c>
      <c r="F46" s="29">
        <f t="shared" si="14"/>
        <v>0</v>
      </c>
      <c r="G46" s="30">
        <f t="shared" si="14"/>
        <v>4000</v>
      </c>
      <c r="H46" s="30">
        <f t="shared" si="14"/>
        <v>0</v>
      </c>
      <c r="I46" s="30">
        <f t="shared" si="14"/>
        <v>0</v>
      </c>
      <c r="J46" s="31">
        <f t="shared" si="14"/>
        <v>0</v>
      </c>
      <c r="K46" s="32">
        <f t="shared" si="12"/>
        <v>4000</v>
      </c>
      <c r="L46" s="27"/>
      <c r="N46" s="9"/>
    </row>
    <row r="47" spans="2:14" ht="42" thickBot="1" x14ac:dyDescent="0.35">
      <c r="B47" s="21" t="s">
        <v>121</v>
      </c>
      <c r="C47" s="18"/>
      <c r="D47" s="19"/>
      <c r="E47" s="38">
        <f t="shared" ref="E47:J47" si="15">SUM(E48:E49)</f>
        <v>0</v>
      </c>
      <c r="F47" s="191">
        <f t="shared" si="15"/>
        <v>0</v>
      </c>
      <c r="G47" s="28">
        <f t="shared" si="15"/>
        <v>0</v>
      </c>
      <c r="H47" s="28">
        <f t="shared" si="15"/>
        <v>0</v>
      </c>
      <c r="I47" s="28">
        <f t="shared" si="15"/>
        <v>0</v>
      </c>
      <c r="J47" s="33">
        <f t="shared" si="15"/>
        <v>0</v>
      </c>
      <c r="K47" s="28">
        <f t="shared" si="12"/>
        <v>0</v>
      </c>
      <c r="L47" s="34" t="s">
        <v>122</v>
      </c>
      <c r="N47" s="9"/>
    </row>
    <row r="48" spans="2:14" ht="28.2" thickBot="1" x14ac:dyDescent="0.35">
      <c r="B48" s="12">
        <v>7.1</v>
      </c>
      <c r="C48" s="6" t="s">
        <v>123</v>
      </c>
      <c r="D48" s="24" t="s">
        <v>124</v>
      </c>
      <c r="E48" s="193">
        <f>K48/$E$11</f>
        <v>0</v>
      </c>
      <c r="F48" s="29">
        <f t="shared" ref="F48:J49" si="16">SUM(F99,F149,F199,F249)</f>
        <v>0</v>
      </c>
      <c r="G48" s="30">
        <f t="shared" si="16"/>
        <v>0</v>
      </c>
      <c r="H48" s="30">
        <f t="shared" si="16"/>
        <v>0</v>
      </c>
      <c r="I48" s="30">
        <f t="shared" si="16"/>
        <v>0</v>
      </c>
      <c r="J48" s="31">
        <f t="shared" si="16"/>
        <v>0</v>
      </c>
      <c r="K48" s="32">
        <f>SUM(F48:J48)</f>
        <v>0</v>
      </c>
      <c r="L48" s="27"/>
      <c r="N48" s="9"/>
    </row>
    <row r="49" spans="2:14" ht="14.4" thickBot="1" x14ac:dyDescent="0.35">
      <c r="B49" s="12">
        <v>7.2</v>
      </c>
      <c r="C49" s="6" t="s">
        <v>125</v>
      </c>
      <c r="D49" s="24" t="s">
        <v>89</v>
      </c>
      <c r="E49" s="193">
        <f>K49/$E$11</f>
        <v>0</v>
      </c>
      <c r="F49" s="29">
        <f t="shared" si="16"/>
        <v>0</v>
      </c>
      <c r="G49" s="30">
        <f t="shared" si="16"/>
        <v>0</v>
      </c>
      <c r="H49" s="30">
        <f t="shared" si="16"/>
        <v>0</v>
      </c>
      <c r="I49" s="30">
        <f t="shared" si="16"/>
        <v>0</v>
      </c>
      <c r="J49" s="31">
        <f t="shared" si="16"/>
        <v>0</v>
      </c>
      <c r="K49" s="32">
        <f>SUM(F49:J49)</f>
        <v>0</v>
      </c>
      <c r="L49" s="27"/>
      <c r="N49" s="9"/>
    </row>
    <row r="50" spans="2:14" ht="42" thickBot="1" x14ac:dyDescent="0.35">
      <c r="B50" s="19" t="s">
        <v>126</v>
      </c>
      <c r="C50" s="20"/>
      <c r="D50" s="19"/>
      <c r="E50" s="38">
        <f t="shared" ref="E50:J50" si="17">SUM(E51:E60)</f>
        <v>9.9999999999999992E-2</v>
      </c>
      <c r="F50" s="191">
        <f t="shared" si="17"/>
        <v>600</v>
      </c>
      <c r="G50" s="28">
        <f t="shared" si="17"/>
        <v>14000</v>
      </c>
      <c r="H50" s="28">
        <f t="shared" si="17"/>
        <v>1800</v>
      </c>
      <c r="I50" s="28">
        <f t="shared" si="17"/>
        <v>1800</v>
      </c>
      <c r="J50" s="33">
        <f t="shared" si="17"/>
        <v>1800</v>
      </c>
      <c r="K50" s="28">
        <f t="shared" ref="K50:K62" si="18">SUM(F50:J50)</f>
        <v>20000</v>
      </c>
      <c r="L50" s="34" t="s">
        <v>127</v>
      </c>
      <c r="N50" s="9"/>
    </row>
    <row r="51" spans="2:14" ht="14.4" thickBot="1" x14ac:dyDescent="0.35">
      <c r="B51" s="12">
        <v>8.1</v>
      </c>
      <c r="C51" s="6" t="s">
        <v>128</v>
      </c>
      <c r="D51" s="24" t="s">
        <v>99</v>
      </c>
      <c r="E51" s="193">
        <f t="shared" ref="E51:E60" si="19">K51/$E$11</f>
        <v>0.02</v>
      </c>
      <c r="F51" s="29">
        <f t="shared" ref="F51:J55" si="20">SUM(F102,F152,F202,F252)</f>
        <v>0</v>
      </c>
      <c r="G51" s="30">
        <f t="shared" si="20"/>
        <v>4000</v>
      </c>
      <c r="H51" s="30">
        <f t="shared" si="20"/>
        <v>0</v>
      </c>
      <c r="I51" s="30">
        <f t="shared" si="20"/>
        <v>0</v>
      </c>
      <c r="J51" s="31">
        <f t="shared" si="20"/>
        <v>0</v>
      </c>
      <c r="K51" s="32">
        <f t="shared" si="18"/>
        <v>4000</v>
      </c>
      <c r="L51" s="27"/>
      <c r="N51" s="9"/>
    </row>
    <row r="52" spans="2:14" ht="14.4" thickBot="1" x14ac:dyDescent="0.35">
      <c r="B52" s="12">
        <v>8.1999999999999993</v>
      </c>
      <c r="C52" s="6" t="s">
        <v>129</v>
      </c>
      <c r="D52" s="24" t="s">
        <v>89</v>
      </c>
      <c r="E52" s="193">
        <f t="shared" si="19"/>
        <v>0.01</v>
      </c>
      <c r="F52" s="29">
        <f t="shared" si="20"/>
        <v>0</v>
      </c>
      <c r="G52" s="30">
        <f t="shared" si="20"/>
        <v>2000</v>
      </c>
      <c r="H52" s="30">
        <f t="shared" si="20"/>
        <v>0</v>
      </c>
      <c r="I52" s="30">
        <f t="shared" si="20"/>
        <v>0</v>
      </c>
      <c r="J52" s="31">
        <f t="shared" si="20"/>
        <v>0</v>
      </c>
      <c r="K52" s="32">
        <f t="shared" si="18"/>
        <v>2000</v>
      </c>
      <c r="L52" s="27"/>
      <c r="N52" s="9"/>
    </row>
    <row r="53" spans="2:14" ht="14.4" thickBot="1" x14ac:dyDescent="0.35">
      <c r="B53" s="12">
        <v>8.3000000000000007</v>
      </c>
      <c r="C53" s="6" t="s">
        <v>130</v>
      </c>
      <c r="D53" s="24" t="s">
        <v>89</v>
      </c>
      <c r="E53" s="193">
        <f t="shared" si="19"/>
        <v>5.0000000000000001E-3</v>
      </c>
      <c r="F53" s="29">
        <f t="shared" si="20"/>
        <v>0</v>
      </c>
      <c r="G53" s="30">
        <f t="shared" si="20"/>
        <v>1000</v>
      </c>
      <c r="H53" s="30">
        <f t="shared" si="20"/>
        <v>0</v>
      </c>
      <c r="I53" s="30">
        <f t="shared" si="20"/>
        <v>0</v>
      </c>
      <c r="J53" s="31">
        <f t="shared" si="20"/>
        <v>0</v>
      </c>
      <c r="K53" s="32">
        <f t="shared" si="18"/>
        <v>1000</v>
      </c>
      <c r="L53" s="27"/>
      <c r="N53" s="9"/>
    </row>
    <row r="54" spans="2:14" ht="14.4" thickBot="1" x14ac:dyDescent="0.35">
      <c r="B54" s="12">
        <v>8.4</v>
      </c>
      <c r="C54" s="6" t="s">
        <v>131</v>
      </c>
      <c r="D54" s="24" t="s">
        <v>89</v>
      </c>
      <c r="E54" s="193">
        <f t="shared" si="19"/>
        <v>5.0000000000000001E-3</v>
      </c>
      <c r="F54" s="29">
        <f t="shared" si="20"/>
        <v>300</v>
      </c>
      <c r="G54" s="30">
        <f t="shared" si="20"/>
        <v>700</v>
      </c>
      <c r="H54" s="30">
        <f t="shared" si="20"/>
        <v>0</v>
      </c>
      <c r="I54" s="30">
        <f t="shared" si="20"/>
        <v>0</v>
      </c>
      <c r="J54" s="31">
        <f t="shared" si="20"/>
        <v>0</v>
      </c>
      <c r="K54" s="32">
        <f t="shared" si="18"/>
        <v>1000</v>
      </c>
      <c r="L54" s="27"/>
      <c r="N54" s="9"/>
    </row>
    <row r="55" spans="2:14" ht="14.4" thickBot="1" x14ac:dyDescent="0.35">
      <c r="B55" s="12">
        <v>8.5</v>
      </c>
      <c r="C55" s="6" t="s">
        <v>132</v>
      </c>
      <c r="D55" s="24" t="s">
        <v>89</v>
      </c>
      <c r="E55" s="193">
        <f t="shared" si="19"/>
        <v>5.0000000000000001E-3</v>
      </c>
      <c r="F55" s="29">
        <f t="shared" si="20"/>
        <v>0</v>
      </c>
      <c r="G55" s="29">
        <f t="shared" si="20"/>
        <v>1000</v>
      </c>
      <c r="H55" s="29">
        <f t="shared" si="20"/>
        <v>0</v>
      </c>
      <c r="I55" s="29">
        <f t="shared" si="20"/>
        <v>0</v>
      </c>
      <c r="J55" s="167">
        <f t="shared" si="20"/>
        <v>0</v>
      </c>
      <c r="K55" s="32">
        <f t="shared" si="18"/>
        <v>1000</v>
      </c>
      <c r="L55" s="27"/>
      <c r="N55" s="9"/>
    </row>
    <row r="56" spans="2:14" ht="28.2" thickBot="1" x14ac:dyDescent="0.35">
      <c r="B56" s="12">
        <v>8.6</v>
      </c>
      <c r="C56" s="6" t="s">
        <v>133</v>
      </c>
      <c r="D56" s="24" t="s">
        <v>89</v>
      </c>
      <c r="E56" s="193">
        <f t="shared" si="19"/>
        <v>5.0000000000000001E-3</v>
      </c>
      <c r="F56" s="29">
        <f t="shared" ref="F56:J57" si="21">SUM(F107,F157,F207,F257)</f>
        <v>0</v>
      </c>
      <c r="G56" s="29">
        <f t="shared" si="21"/>
        <v>1000</v>
      </c>
      <c r="H56" s="29">
        <f t="shared" si="21"/>
        <v>0</v>
      </c>
      <c r="I56" s="29">
        <f t="shared" si="21"/>
        <v>0</v>
      </c>
      <c r="J56" s="167">
        <f t="shared" si="21"/>
        <v>0</v>
      </c>
      <c r="K56" s="32">
        <f>SUM(F56:J56)</f>
        <v>1000</v>
      </c>
      <c r="L56" s="27"/>
      <c r="N56" s="9"/>
    </row>
    <row r="57" spans="2:14" ht="28.2" thickBot="1" x14ac:dyDescent="0.35">
      <c r="B57" s="12">
        <v>8.6999999999999993</v>
      </c>
      <c r="C57" s="6" t="s">
        <v>134</v>
      </c>
      <c r="D57" s="24" t="s">
        <v>89</v>
      </c>
      <c r="E57" s="193">
        <f t="shared" si="19"/>
        <v>5.0000000000000001E-3</v>
      </c>
      <c r="F57" s="29">
        <f t="shared" si="21"/>
        <v>0</v>
      </c>
      <c r="G57" s="29">
        <f t="shared" si="21"/>
        <v>1000</v>
      </c>
      <c r="H57" s="29">
        <f t="shared" si="21"/>
        <v>0</v>
      </c>
      <c r="I57" s="29">
        <f t="shared" si="21"/>
        <v>0</v>
      </c>
      <c r="J57" s="167">
        <f t="shared" si="21"/>
        <v>0</v>
      </c>
      <c r="K57" s="32">
        <f>SUM(F57:J57)</f>
        <v>1000</v>
      </c>
      <c r="L57" s="27"/>
      <c r="N57" s="9"/>
    </row>
    <row r="58" spans="2:14" ht="28.2" thickBot="1" x14ac:dyDescent="0.35">
      <c r="B58" s="12">
        <v>8.8000000000000007</v>
      </c>
      <c r="C58" s="6" t="s">
        <v>135</v>
      </c>
      <c r="D58" s="24" t="s">
        <v>89</v>
      </c>
      <c r="E58" s="193">
        <f t="shared" si="19"/>
        <v>0.01</v>
      </c>
      <c r="F58" s="29">
        <f t="shared" ref="F58:J60" si="22">SUM(F109,F159,F209,F259)</f>
        <v>0</v>
      </c>
      <c r="G58" s="30">
        <f t="shared" si="22"/>
        <v>2000</v>
      </c>
      <c r="H58" s="30">
        <f t="shared" si="22"/>
        <v>0</v>
      </c>
      <c r="I58" s="30">
        <f t="shared" si="22"/>
        <v>0</v>
      </c>
      <c r="J58" s="31">
        <f t="shared" si="22"/>
        <v>0</v>
      </c>
      <c r="K58" s="32">
        <f t="shared" si="18"/>
        <v>2000</v>
      </c>
      <c r="L58" s="27"/>
      <c r="N58" s="9"/>
    </row>
    <row r="59" spans="2:14" ht="28.2" thickBot="1" x14ac:dyDescent="0.35">
      <c r="B59" s="22">
        <v>8.9</v>
      </c>
      <c r="C59" s="6" t="s">
        <v>136</v>
      </c>
      <c r="D59" s="24" t="s">
        <v>89</v>
      </c>
      <c r="E59" s="193">
        <f t="shared" si="19"/>
        <v>5.0000000000000001E-3</v>
      </c>
      <c r="F59" s="29">
        <f t="shared" si="22"/>
        <v>300</v>
      </c>
      <c r="G59" s="30">
        <f t="shared" si="22"/>
        <v>700</v>
      </c>
      <c r="H59" s="30">
        <f t="shared" si="22"/>
        <v>0</v>
      </c>
      <c r="I59" s="30">
        <f t="shared" si="22"/>
        <v>0</v>
      </c>
      <c r="J59" s="31">
        <f t="shared" si="22"/>
        <v>0</v>
      </c>
      <c r="K59" s="32">
        <f t="shared" si="18"/>
        <v>1000</v>
      </c>
      <c r="L59" s="27"/>
      <c r="N59" s="9"/>
    </row>
    <row r="60" spans="2:14" ht="15.6" thickBot="1" x14ac:dyDescent="0.35">
      <c r="B60" s="12" t="s">
        <v>137</v>
      </c>
      <c r="C60" s="6" t="s">
        <v>138</v>
      </c>
      <c r="D60" s="190" t="s">
        <v>124</v>
      </c>
      <c r="E60" s="193">
        <f t="shared" si="19"/>
        <v>0.03</v>
      </c>
      <c r="F60" s="29">
        <f t="shared" si="22"/>
        <v>0</v>
      </c>
      <c r="G60" s="30">
        <f t="shared" si="22"/>
        <v>600</v>
      </c>
      <c r="H60" s="30">
        <f t="shared" si="22"/>
        <v>1800</v>
      </c>
      <c r="I60" s="30">
        <f t="shared" si="22"/>
        <v>1800</v>
      </c>
      <c r="J60" s="31">
        <f t="shared" si="22"/>
        <v>1800</v>
      </c>
      <c r="K60" s="32">
        <f t="shared" si="18"/>
        <v>6000</v>
      </c>
      <c r="L60" s="27"/>
      <c r="N60" s="9"/>
    </row>
    <row r="61" spans="2:14" ht="28.2" thickBot="1" x14ac:dyDescent="0.35">
      <c r="B61" s="19" t="s">
        <v>139</v>
      </c>
      <c r="C61" s="20"/>
      <c r="D61" s="19"/>
      <c r="E61" s="38">
        <f t="shared" ref="E61:J61" si="23">SUM(E62)</f>
        <v>0.1</v>
      </c>
      <c r="F61" s="191">
        <f t="shared" si="23"/>
        <v>0</v>
      </c>
      <c r="G61" s="28">
        <f t="shared" si="23"/>
        <v>2000</v>
      </c>
      <c r="H61" s="28">
        <f t="shared" si="23"/>
        <v>6000</v>
      </c>
      <c r="I61" s="28">
        <f t="shared" si="23"/>
        <v>6000</v>
      </c>
      <c r="J61" s="33">
        <f t="shared" si="23"/>
        <v>6000</v>
      </c>
      <c r="K61" s="28">
        <f t="shared" si="18"/>
        <v>20000</v>
      </c>
      <c r="L61" s="34" t="s">
        <v>140</v>
      </c>
      <c r="N61" s="9"/>
    </row>
    <row r="62" spans="2:14" ht="28.2" thickBot="1" x14ac:dyDescent="0.35">
      <c r="B62" s="12" t="s">
        <v>141</v>
      </c>
      <c r="C62" s="6" t="s">
        <v>142</v>
      </c>
      <c r="D62" s="25" t="s">
        <v>124</v>
      </c>
      <c r="E62" s="193">
        <f>K62/$E$11</f>
        <v>0.1</v>
      </c>
      <c r="F62" s="29">
        <f>SUM(F113,F163,F213,F263)</f>
        <v>0</v>
      </c>
      <c r="G62" s="30">
        <f>SUM(G113,G163,G213,G263)</f>
        <v>2000</v>
      </c>
      <c r="H62" s="30">
        <f>SUM(H113,H163,H213,H263)</f>
        <v>6000</v>
      </c>
      <c r="I62" s="30">
        <f>SUM(I113,I163,I213,I263)</f>
        <v>6000</v>
      </c>
      <c r="J62" s="31">
        <f>SUM(J113,J163,J213,J263)</f>
        <v>6000</v>
      </c>
      <c r="K62" s="32">
        <f t="shared" si="18"/>
        <v>20000</v>
      </c>
      <c r="L62" s="27"/>
      <c r="N62" s="9"/>
    </row>
    <row r="63" spans="2:14" ht="15.6" thickBot="1" x14ac:dyDescent="0.35">
      <c r="B63" s="21" t="s">
        <v>143</v>
      </c>
      <c r="C63" s="18"/>
      <c r="D63" s="19"/>
      <c r="E63" s="38" t="e">
        <v>#N/A</v>
      </c>
      <c r="F63" s="191">
        <f t="shared" ref="F63:K63" si="24">SUM(F64)</f>
        <v>7500</v>
      </c>
      <c r="G63" s="191">
        <f t="shared" si="24"/>
        <v>15000</v>
      </c>
      <c r="H63" s="191">
        <f t="shared" si="24"/>
        <v>15000</v>
      </c>
      <c r="I63" s="191">
        <f t="shared" si="24"/>
        <v>18750</v>
      </c>
      <c r="J63" s="209">
        <f t="shared" si="24"/>
        <v>18750</v>
      </c>
      <c r="K63" s="28">
        <f t="shared" si="24"/>
        <v>75000</v>
      </c>
      <c r="L63" s="27"/>
      <c r="N63" s="9"/>
    </row>
    <row r="64" spans="2:14" ht="15.6" thickBot="1" x14ac:dyDescent="0.35">
      <c r="B64" s="12" t="s">
        <v>144</v>
      </c>
      <c r="C64" s="6" t="s">
        <v>145</v>
      </c>
      <c r="D64" s="24" t="s">
        <v>99</v>
      </c>
      <c r="E64" s="193" t="e">
        <v>#N/A</v>
      </c>
      <c r="F64" s="29">
        <v>7500</v>
      </c>
      <c r="G64" s="29">
        <v>15000</v>
      </c>
      <c r="H64" s="29">
        <v>15000</v>
      </c>
      <c r="I64" s="29">
        <v>18750</v>
      </c>
      <c r="J64" s="167">
        <v>18750</v>
      </c>
      <c r="K64" s="32">
        <f>SUM(F64:J64)</f>
        <v>75000</v>
      </c>
      <c r="L64" s="27"/>
      <c r="N64" s="9"/>
    </row>
    <row r="65" spans="2:21" ht="14.4" thickBot="1" x14ac:dyDescent="0.35">
      <c r="B65" s="101" t="s">
        <v>146</v>
      </c>
      <c r="C65" s="102"/>
      <c r="D65" s="102"/>
      <c r="E65" s="200"/>
      <c r="F65" s="103"/>
      <c r="G65" s="103"/>
      <c r="H65" s="103"/>
      <c r="I65" s="103"/>
      <c r="J65" s="103"/>
      <c r="K65" s="211"/>
      <c r="L65" s="104"/>
      <c r="N65" s="7"/>
      <c r="O65" s="7"/>
      <c r="P65" s="7"/>
      <c r="Q65" s="7"/>
      <c r="R65" s="7"/>
      <c r="S65" s="7"/>
      <c r="T65" s="7"/>
      <c r="U65" s="7"/>
    </row>
    <row r="66" spans="2:21" ht="14.4" thickBot="1" x14ac:dyDescent="0.35">
      <c r="B66" s="105"/>
      <c r="C66" s="106" t="s">
        <v>147</v>
      </c>
      <c r="D66" s="107"/>
      <c r="E66" s="201">
        <f>SUM(E61,E50,E47,E42,E38,E35,E28,E24,E21)</f>
        <v>1</v>
      </c>
      <c r="F66" s="108">
        <f>SUM(F22:F23,F25:F27,F29:F34,F36:F37,F39:F41,F43:F46,F48:F49,F51:F60,F62)</f>
        <v>47300</v>
      </c>
      <c r="G66" s="108">
        <f>SUM(G22:G23,G25:G27,G29:G34,G36:G37,G39:G41,G43:G46,G48:G49,G51:G60,G62)</f>
        <v>129300</v>
      </c>
      <c r="H66" s="108">
        <f>SUM(H22:H23,H25:H27,H29:H34,H36:H37,H39:H41,H43:H46,H48:H49,H51:H60,H62)</f>
        <v>7800</v>
      </c>
      <c r="I66" s="108">
        <f>SUM(I22:I23,I25:I27,I29:I34,I36:I37,I39:I41,I43:I46,I48:I49,I51:I60,I62)</f>
        <v>7800</v>
      </c>
      <c r="J66" s="109">
        <f>SUM(J22:J23,J25:J27,J29:J34,J36:J37,J39:J41,J43:J46,J48:J49,J51:J60,J62)</f>
        <v>7800</v>
      </c>
      <c r="K66" s="212">
        <f>SUM(K22:K23,K25:K27,K29:K34,K64,K36:K37,K39:K41,K43:K46,K48:K49,K51:K60,K62)</f>
        <v>275000</v>
      </c>
      <c r="L66" s="110"/>
      <c r="N66" s="7"/>
      <c r="O66" s="7"/>
      <c r="P66" s="7"/>
      <c r="Q66" s="7"/>
      <c r="R66" s="7"/>
      <c r="S66" s="7"/>
      <c r="T66" s="7"/>
      <c r="U66" s="7"/>
    </row>
    <row r="67" spans="2:21" ht="14.4" thickBot="1" x14ac:dyDescent="0.35">
      <c r="B67" s="111"/>
      <c r="C67" s="112" t="s">
        <v>148</v>
      </c>
      <c r="D67" s="107"/>
      <c r="E67" s="107"/>
      <c r="F67" s="108">
        <f>Exh3B_DNSC!E19</f>
        <v>18000</v>
      </c>
      <c r="G67" s="108">
        <f>Exh3B_DNSC!F19</f>
        <v>13000</v>
      </c>
      <c r="H67" s="108">
        <f>Exh3B_DNSC!G19</f>
        <v>13000</v>
      </c>
      <c r="I67" s="108">
        <f>Exh3B_DNSC!H19</f>
        <v>13000</v>
      </c>
      <c r="J67" s="109">
        <f>Exh3B_DNSC!I19</f>
        <v>13000</v>
      </c>
      <c r="K67" s="212">
        <f>Exh3B_DNSC!J19</f>
        <v>70000</v>
      </c>
      <c r="L67" s="110"/>
      <c r="N67" s="7"/>
      <c r="O67" s="7"/>
      <c r="P67" s="7"/>
      <c r="Q67" s="7"/>
      <c r="R67" s="7"/>
      <c r="S67" s="7"/>
      <c r="T67" s="7"/>
      <c r="U67" s="7"/>
    </row>
    <row r="68" spans="2:21" ht="14.4" thickBot="1" x14ac:dyDescent="0.35">
      <c r="B68" s="291" t="s">
        <v>149</v>
      </c>
      <c r="C68" s="292"/>
      <c r="D68" s="113"/>
      <c r="E68" s="113"/>
      <c r="F68" s="114">
        <f t="shared" ref="F68:K68" si="25">SUM(F66:F67)</f>
        <v>65300</v>
      </c>
      <c r="G68" s="114">
        <f t="shared" si="25"/>
        <v>142300</v>
      </c>
      <c r="H68" s="114">
        <f t="shared" si="25"/>
        <v>20800</v>
      </c>
      <c r="I68" s="114">
        <f t="shared" si="25"/>
        <v>20800</v>
      </c>
      <c r="J68" s="115">
        <f t="shared" si="25"/>
        <v>20800</v>
      </c>
      <c r="K68" s="28">
        <f t="shared" si="25"/>
        <v>345000</v>
      </c>
      <c r="L68" s="110"/>
      <c r="N68" s="7"/>
      <c r="O68" s="7"/>
      <c r="P68" s="7"/>
      <c r="Q68" s="7"/>
      <c r="R68" s="7"/>
      <c r="S68" s="7"/>
      <c r="T68" s="7"/>
      <c r="U68" s="7"/>
    </row>
    <row r="69" spans="2:21" ht="15.6" x14ac:dyDescent="0.3">
      <c r="B69" s="116"/>
      <c r="C69" s="116"/>
      <c r="D69" s="117"/>
      <c r="E69" s="168"/>
      <c r="F69" s="118"/>
      <c r="G69" s="118"/>
      <c r="H69" s="118"/>
      <c r="I69" s="118"/>
      <c r="J69" s="118"/>
      <c r="K69" s="118"/>
      <c r="N69" s="7"/>
      <c r="O69" s="7"/>
      <c r="P69" s="7"/>
      <c r="Q69" s="35"/>
      <c r="R69" s="7"/>
      <c r="S69" s="7"/>
      <c r="T69" s="7"/>
    </row>
    <row r="70" spans="2:21" ht="15.6" thickBot="1" x14ac:dyDescent="0.35">
      <c r="B70" s="289" t="s">
        <v>150</v>
      </c>
      <c r="C70" s="289"/>
      <c r="D70" s="289"/>
      <c r="E70" s="289"/>
      <c r="F70" s="289"/>
      <c r="G70" s="289"/>
      <c r="H70" s="289"/>
      <c r="I70" s="289"/>
      <c r="J70" s="289"/>
      <c r="K70" s="289"/>
      <c r="L70" s="290"/>
      <c r="N70" s="299" t="s">
        <v>151</v>
      </c>
      <c r="O70" s="299"/>
      <c r="P70" s="299"/>
      <c r="Q70" s="299"/>
      <c r="R70" s="299"/>
      <c r="S70" s="8"/>
      <c r="T70" s="8"/>
    </row>
    <row r="71" spans="2:21" ht="42" thickBot="1" x14ac:dyDescent="0.35">
      <c r="B71" s="11" t="s">
        <v>75</v>
      </c>
      <c r="C71" s="4" t="s">
        <v>76</v>
      </c>
      <c r="D71" s="23" t="s">
        <v>77</v>
      </c>
      <c r="E71" s="26" t="s">
        <v>78</v>
      </c>
      <c r="F71" s="5" t="s">
        <v>79</v>
      </c>
      <c r="G71" s="4" t="s">
        <v>80</v>
      </c>
      <c r="H71" s="4" t="s">
        <v>81</v>
      </c>
      <c r="I71" s="4" t="s">
        <v>82</v>
      </c>
      <c r="J71" s="23" t="s">
        <v>83</v>
      </c>
      <c r="K71" s="26" t="s">
        <v>84</v>
      </c>
      <c r="L71" s="188"/>
      <c r="N71" s="4" t="s">
        <v>152</v>
      </c>
      <c r="O71" s="4" t="s">
        <v>153</v>
      </c>
      <c r="P71" s="4" t="s">
        <v>154</v>
      </c>
      <c r="Q71" s="4" t="s">
        <v>155</v>
      </c>
      <c r="R71" s="4" t="s">
        <v>156</v>
      </c>
      <c r="S71" s="9"/>
      <c r="T71" s="9" t="s">
        <v>157</v>
      </c>
      <c r="U71" s="9"/>
    </row>
    <row r="72" spans="2:21" ht="14.4" thickBot="1" x14ac:dyDescent="0.35">
      <c r="B72" s="21" t="s">
        <v>86</v>
      </c>
      <c r="C72" s="18"/>
      <c r="D72" s="19"/>
      <c r="E72" s="38">
        <f t="shared" ref="E72:J72" si="26">SUM(E73:E74)</f>
        <v>0.03</v>
      </c>
      <c r="F72" s="28">
        <f t="shared" si="26"/>
        <v>3000</v>
      </c>
      <c r="G72" s="28">
        <f t="shared" si="26"/>
        <v>0</v>
      </c>
      <c r="H72" s="28">
        <f t="shared" si="26"/>
        <v>0</v>
      </c>
      <c r="I72" s="28">
        <f t="shared" si="26"/>
        <v>0</v>
      </c>
      <c r="J72" s="33">
        <f t="shared" si="26"/>
        <v>0</v>
      </c>
      <c r="K72" s="28">
        <f t="shared" ref="K72:K85" si="27">SUM(F72:J72)</f>
        <v>3000</v>
      </c>
      <c r="L72"/>
      <c r="N72" s="1"/>
      <c r="O72" s="1"/>
      <c r="P72" s="1"/>
      <c r="Q72" s="1"/>
      <c r="R72" s="1"/>
      <c r="S72" s="8"/>
      <c r="T72" s="8"/>
      <c r="U72" s="8"/>
    </row>
    <row r="73" spans="2:21" ht="14.4" thickBot="1" x14ac:dyDescent="0.35">
      <c r="B73" s="12">
        <v>1.1000000000000001</v>
      </c>
      <c r="C73" s="6" t="s">
        <v>88</v>
      </c>
      <c r="D73" s="24" t="s">
        <v>89</v>
      </c>
      <c r="E73" s="39">
        <v>0.02</v>
      </c>
      <c r="F73" s="29">
        <f t="shared" ref="F73:J74" si="28">($E$12*$E73)*N73</f>
        <v>2000</v>
      </c>
      <c r="G73" s="30">
        <f t="shared" si="28"/>
        <v>0</v>
      </c>
      <c r="H73" s="30">
        <f t="shared" si="28"/>
        <v>0</v>
      </c>
      <c r="I73" s="30">
        <f t="shared" si="28"/>
        <v>0</v>
      </c>
      <c r="J73" s="31">
        <f t="shared" si="28"/>
        <v>0</v>
      </c>
      <c r="K73" s="32">
        <f t="shared" si="27"/>
        <v>2000</v>
      </c>
      <c r="L73"/>
      <c r="N73" s="13">
        <v>1</v>
      </c>
      <c r="O73" s="14"/>
      <c r="P73" s="14"/>
      <c r="Q73" s="14"/>
      <c r="R73" s="14"/>
      <c r="S73" s="9"/>
      <c r="T73" s="10">
        <f>SUM(N73:R73)</f>
        <v>1</v>
      </c>
      <c r="U73" s="9"/>
    </row>
    <row r="74" spans="2:21" ht="14.4" thickBot="1" x14ac:dyDescent="0.35">
      <c r="B74" s="12">
        <v>1.2</v>
      </c>
      <c r="C74" s="6" t="s">
        <v>90</v>
      </c>
      <c r="D74" s="24" t="s">
        <v>89</v>
      </c>
      <c r="E74" s="39">
        <v>0.01</v>
      </c>
      <c r="F74" s="29">
        <f t="shared" si="28"/>
        <v>1000</v>
      </c>
      <c r="G74" s="30">
        <f t="shared" si="28"/>
        <v>0</v>
      </c>
      <c r="H74" s="30">
        <f t="shared" si="28"/>
        <v>0</v>
      </c>
      <c r="I74" s="30">
        <f t="shared" si="28"/>
        <v>0</v>
      </c>
      <c r="J74" s="31">
        <f t="shared" si="28"/>
        <v>0</v>
      </c>
      <c r="K74" s="32">
        <f t="shared" si="27"/>
        <v>1000</v>
      </c>
      <c r="L74"/>
      <c r="N74" s="13">
        <v>1</v>
      </c>
      <c r="O74" s="14"/>
      <c r="P74" s="14"/>
      <c r="Q74" s="14"/>
      <c r="R74" s="14"/>
      <c r="S74" s="9"/>
      <c r="T74" s="10">
        <f>SUM(N74:R74)</f>
        <v>1</v>
      </c>
      <c r="U74" s="9"/>
    </row>
    <row r="75" spans="2:21" ht="14.4" thickBot="1" x14ac:dyDescent="0.35">
      <c r="B75" s="21" t="s">
        <v>91</v>
      </c>
      <c r="C75" s="18"/>
      <c r="D75" s="19"/>
      <c r="E75" s="38">
        <f t="shared" ref="E75:J75" si="29">SUM(E76:E78)</f>
        <v>9.9999999999999992E-2</v>
      </c>
      <c r="F75" s="28">
        <f t="shared" si="29"/>
        <v>10000</v>
      </c>
      <c r="G75" s="28">
        <f t="shared" si="29"/>
        <v>0</v>
      </c>
      <c r="H75" s="28">
        <f t="shared" si="29"/>
        <v>0</v>
      </c>
      <c r="I75" s="28">
        <f t="shared" si="29"/>
        <v>0</v>
      </c>
      <c r="J75" s="33">
        <f t="shared" si="29"/>
        <v>0</v>
      </c>
      <c r="K75" s="28">
        <f t="shared" si="27"/>
        <v>10000</v>
      </c>
      <c r="L75"/>
      <c r="N75" s="1"/>
      <c r="O75" s="1"/>
      <c r="P75" s="1"/>
      <c r="Q75" s="1"/>
      <c r="R75" s="1"/>
      <c r="S75" s="8"/>
      <c r="T75" s="8"/>
      <c r="U75" s="8"/>
    </row>
    <row r="76" spans="2:21" ht="55.8" thickBot="1" x14ac:dyDescent="0.35">
      <c r="B76" s="12">
        <v>2.1</v>
      </c>
      <c r="C76" s="6" t="s">
        <v>93</v>
      </c>
      <c r="D76" s="24" t="s">
        <v>89</v>
      </c>
      <c r="E76" s="39">
        <v>0.06</v>
      </c>
      <c r="F76" s="29">
        <f t="shared" ref="F76:J78" si="30">($E$12*$E76)*N76</f>
        <v>6000</v>
      </c>
      <c r="G76" s="30">
        <f t="shared" si="30"/>
        <v>0</v>
      </c>
      <c r="H76" s="30">
        <f t="shared" si="30"/>
        <v>0</v>
      </c>
      <c r="I76" s="30">
        <f t="shared" si="30"/>
        <v>0</v>
      </c>
      <c r="J76" s="31">
        <f t="shared" si="30"/>
        <v>0</v>
      </c>
      <c r="K76" s="32">
        <f t="shared" si="27"/>
        <v>6000</v>
      </c>
      <c r="L76"/>
      <c r="N76" s="13">
        <v>1</v>
      </c>
      <c r="O76" s="15"/>
      <c r="P76" s="15"/>
      <c r="Q76" s="15"/>
      <c r="R76" s="15"/>
      <c r="S76" s="9"/>
      <c r="T76" s="10">
        <f>SUM(N76:R76)</f>
        <v>1</v>
      </c>
      <c r="U76" s="9"/>
    </row>
    <row r="77" spans="2:21" ht="55.8" thickBot="1" x14ac:dyDescent="0.35">
      <c r="B77" s="12">
        <v>2.2000000000000002</v>
      </c>
      <c r="C77" s="6" t="s">
        <v>94</v>
      </c>
      <c r="D77" s="24" t="s">
        <v>89</v>
      </c>
      <c r="E77" s="39">
        <v>0.03</v>
      </c>
      <c r="F77" s="29">
        <f t="shared" si="30"/>
        <v>3000</v>
      </c>
      <c r="G77" s="30">
        <f t="shared" si="30"/>
        <v>0</v>
      </c>
      <c r="H77" s="30">
        <f t="shared" si="30"/>
        <v>0</v>
      </c>
      <c r="I77" s="30">
        <f t="shared" si="30"/>
        <v>0</v>
      </c>
      <c r="J77" s="31">
        <f t="shared" si="30"/>
        <v>0</v>
      </c>
      <c r="K77" s="32">
        <f t="shared" si="27"/>
        <v>3000</v>
      </c>
      <c r="L77"/>
      <c r="N77" s="13">
        <v>1</v>
      </c>
      <c r="O77" s="15"/>
      <c r="P77" s="15"/>
      <c r="Q77" s="15"/>
      <c r="R77" s="15"/>
      <c r="S77" s="9"/>
      <c r="T77" s="10">
        <f>SUM(N77:R77)</f>
        <v>1</v>
      </c>
      <c r="U77" s="9"/>
    </row>
    <row r="78" spans="2:21" ht="55.8" thickBot="1" x14ac:dyDescent="0.35">
      <c r="B78" s="12">
        <v>2.2999999999999998</v>
      </c>
      <c r="C78" s="6" t="s">
        <v>95</v>
      </c>
      <c r="D78" s="24" t="s">
        <v>89</v>
      </c>
      <c r="E78" s="39">
        <v>0.01</v>
      </c>
      <c r="F78" s="29">
        <f t="shared" si="30"/>
        <v>1000</v>
      </c>
      <c r="G78" s="30">
        <f t="shared" si="30"/>
        <v>0</v>
      </c>
      <c r="H78" s="30">
        <f t="shared" si="30"/>
        <v>0</v>
      </c>
      <c r="I78" s="30">
        <f t="shared" si="30"/>
        <v>0</v>
      </c>
      <c r="J78" s="31">
        <f t="shared" si="30"/>
        <v>0</v>
      </c>
      <c r="K78" s="32">
        <f t="shared" si="27"/>
        <v>1000</v>
      </c>
      <c r="L78"/>
      <c r="N78" s="13">
        <v>1</v>
      </c>
      <c r="O78" s="15"/>
      <c r="P78" s="15"/>
      <c r="Q78" s="15"/>
      <c r="R78" s="15"/>
      <c r="S78" s="9"/>
      <c r="T78" s="10">
        <f>SUM(N78:R78)</f>
        <v>1</v>
      </c>
      <c r="U78" s="9"/>
    </row>
    <row r="79" spans="2:21" ht="14.4" thickBot="1" x14ac:dyDescent="0.35">
      <c r="B79" s="21" t="s">
        <v>96</v>
      </c>
      <c r="C79" s="18"/>
      <c r="D79" s="19"/>
      <c r="E79" s="38">
        <f t="shared" ref="E79:J79" si="31">SUM(E80:E85)</f>
        <v>0.12000000000000001</v>
      </c>
      <c r="F79" s="28">
        <f t="shared" si="31"/>
        <v>8000</v>
      </c>
      <c r="G79" s="28">
        <f t="shared" si="31"/>
        <v>4000</v>
      </c>
      <c r="H79" s="28">
        <f t="shared" si="31"/>
        <v>0</v>
      </c>
      <c r="I79" s="28">
        <f t="shared" si="31"/>
        <v>0</v>
      </c>
      <c r="J79" s="33">
        <f t="shared" si="31"/>
        <v>0</v>
      </c>
      <c r="K79" s="28">
        <f t="shared" si="27"/>
        <v>12000</v>
      </c>
      <c r="L79"/>
      <c r="N79" s="2"/>
      <c r="O79" s="2"/>
      <c r="P79" s="2"/>
      <c r="Q79" s="2"/>
      <c r="R79" s="2"/>
      <c r="S79" s="9"/>
      <c r="T79" s="9"/>
      <c r="U79" s="9"/>
    </row>
    <row r="80" spans="2:21" ht="14.4" thickBot="1" x14ac:dyDescent="0.35">
      <c r="B80" s="12">
        <v>3.1</v>
      </c>
      <c r="C80" s="6" t="s">
        <v>158</v>
      </c>
      <c r="D80" s="24" t="s">
        <v>99</v>
      </c>
      <c r="E80" s="39">
        <v>0.02</v>
      </c>
      <c r="F80" s="29">
        <f t="shared" ref="F80:J85" si="32">($E$12*$E80)*N80</f>
        <v>2000</v>
      </c>
      <c r="G80" s="30">
        <f t="shared" si="32"/>
        <v>0</v>
      </c>
      <c r="H80" s="30">
        <f t="shared" si="32"/>
        <v>0</v>
      </c>
      <c r="I80" s="30">
        <f t="shared" si="32"/>
        <v>0</v>
      </c>
      <c r="J80" s="31">
        <f t="shared" si="32"/>
        <v>0</v>
      </c>
      <c r="K80" s="32">
        <f t="shared" si="27"/>
        <v>2000</v>
      </c>
      <c r="L80" s="199"/>
      <c r="N80" s="13">
        <v>1</v>
      </c>
      <c r="O80" s="14"/>
      <c r="P80" s="14"/>
      <c r="Q80" s="14"/>
      <c r="R80" s="14"/>
      <c r="S80" s="9"/>
      <c r="T80" s="10">
        <f t="shared" ref="T80:T85" si="33">SUM(N80:R80)</f>
        <v>1</v>
      </c>
      <c r="U80" s="9"/>
    </row>
    <row r="81" spans="2:21" ht="14.4" thickBot="1" x14ac:dyDescent="0.35">
      <c r="B81" s="12">
        <v>3.2</v>
      </c>
      <c r="C81" s="6" t="s">
        <v>100</v>
      </c>
      <c r="D81" s="24" t="s">
        <v>99</v>
      </c>
      <c r="E81" s="39">
        <v>0.02</v>
      </c>
      <c r="F81" s="29">
        <f t="shared" si="32"/>
        <v>2000</v>
      </c>
      <c r="G81" s="30">
        <f t="shared" si="32"/>
        <v>0</v>
      </c>
      <c r="H81" s="30">
        <f t="shared" si="32"/>
        <v>0</v>
      </c>
      <c r="I81" s="30">
        <f t="shared" si="32"/>
        <v>0</v>
      </c>
      <c r="J81" s="31">
        <f t="shared" si="32"/>
        <v>0</v>
      </c>
      <c r="K81" s="32">
        <f t="shared" si="27"/>
        <v>2000</v>
      </c>
      <c r="L81"/>
      <c r="N81" s="13">
        <v>1</v>
      </c>
      <c r="O81" s="14"/>
      <c r="P81" s="14"/>
      <c r="Q81" s="14"/>
      <c r="R81" s="14"/>
      <c r="S81" s="9"/>
      <c r="T81" s="10">
        <f t="shared" si="33"/>
        <v>1</v>
      </c>
      <c r="U81" s="9"/>
    </row>
    <row r="82" spans="2:21" ht="14.4" thickBot="1" x14ac:dyDescent="0.35">
      <c r="B82" s="12">
        <v>3.3</v>
      </c>
      <c r="C82" s="6" t="s">
        <v>101</v>
      </c>
      <c r="D82" s="24" t="s">
        <v>99</v>
      </c>
      <c r="E82" s="39">
        <v>0.02</v>
      </c>
      <c r="F82" s="29">
        <f t="shared" si="32"/>
        <v>2000</v>
      </c>
      <c r="G82" s="30">
        <f t="shared" si="32"/>
        <v>0</v>
      </c>
      <c r="H82" s="30">
        <f t="shared" si="32"/>
        <v>0</v>
      </c>
      <c r="I82" s="30">
        <f t="shared" si="32"/>
        <v>0</v>
      </c>
      <c r="J82" s="31">
        <f t="shared" si="32"/>
        <v>0</v>
      </c>
      <c r="K82" s="32">
        <f t="shared" si="27"/>
        <v>2000</v>
      </c>
      <c r="L82"/>
      <c r="N82" s="13">
        <v>1</v>
      </c>
      <c r="O82" s="14"/>
      <c r="P82" s="14"/>
      <c r="Q82" s="14"/>
      <c r="R82" s="14"/>
      <c r="S82" s="9"/>
      <c r="T82" s="10">
        <f t="shared" si="33"/>
        <v>1</v>
      </c>
      <c r="U82" s="9"/>
    </row>
    <row r="83" spans="2:21" ht="14.4" thickBot="1" x14ac:dyDescent="0.35">
      <c r="B83" s="12">
        <v>3.4</v>
      </c>
      <c r="C83" s="6" t="s">
        <v>102</v>
      </c>
      <c r="D83" s="24" t="s">
        <v>99</v>
      </c>
      <c r="E83" s="39">
        <v>0.02</v>
      </c>
      <c r="F83" s="29">
        <f t="shared" si="32"/>
        <v>2000</v>
      </c>
      <c r="G83" s="30">
        <f t="shared" si="32"/>
        <v>0</v>
      </c>
      <c r="H83" s="30">
        <f t="shared" si="32"/>
        <v>0</v>
      </c>
      <c r="I83" s="30">
        <f t="shared" si="32"/>
        <v>0</v>
      </c>
      <c r="J83" s="31">
        <f t="shared" si="32"/>
        <v>0</v>
      </c>
      <c r="K83" s="32">
        <f t="shared" si="27"/>
        <v>2000</v>
      </c>
      <c r="L83"/>
      <c r="N83" s="13">
        <v>1</v>
      </c>
      <c r="O83" s="14"/>
      <c r="P83" s="14"/>
      <c r="Q83" s="14"/>
      <c r="R83" s="14"/>
      <c r="S83" s="9"/>
      <c r="T83" s="10">
        <f t="shared" si="33"/>
        <v>1</v>
      </c>
      <c r="U83" s="9"/>
    </row>
    <row r="84" spans="2:21" ht="14.4" thickBot="1" x14ac:dyDescent="0.35">
      <c r="B84" s="12">
        <v>3.5</v>
      </c>
      <c r="C84" s="6" t="s">
        <v>103</v>
      </c>
      <c r="D84" s="24" t="s">
        <v>99</v>
      </c>
      <c r="E84" s="39">
        <v>0.02</v>
      </c>
      <c r="F84" s="29">
        <f t="shared" si="32"/>
        <v>0</v>
      </c>
      <c r="G84" s="30">
        <f t="shared" si="32"/>
        <v>2000</v>
      </c>
      <c r="H84" s="30">
        <f t="shared" si="32"/>
        <v>0</v>
      </c>
      <c r="I84" s="30">
        <f t="shared" si="32"/>
        <v>0</v>
      </c>
      <c r="J84" s="31">
        <f t="shared" si="32"/>
        <v>0</v>
      </c>
      <c r="K84" s="32">
        <f t="shared" si="27"/>
        <v>2000</v>
      </c>
      <c r="L84"/>
      <c r="N84" s="13"/>
      <c r="O84" s="13">
        <v>1</v>
      </c>
      <c r="P84" s="14"/>
      <c r="Q84" s="14"/>
      <c r="R84" s="14"/>
      <c r="S84" s="9"/>
      <c r="T84" s="10">
        <f t="shared" si="33"/>
        <v>1</v>
      </c>
      <c r="U84" s="9"/>
    </row>
    <row r="85" spans="2:21" ht="14.4" thickBot="1" x14ac:dyDescent="0.35">
      <c r="B85" s="12">
        <v>3.6</v>
      </c>
      <c r="C85" s="6" t="s">
        <v>104</v>
      </c>
      <c r="D85" s="24" t="s">
        <v>99</v>
      </c>
      <c r="E85" s="39">
        <v>0.02</v>
      </c>
      <c r="F85" s="29">
        <f t="shared" si="32"/>
        <v>0</v>
      </c>
      <c r="G85" s="30">
        <f t="shared" si="32"/>
        <v>2000</v>
      </c>
      <c r="H85" s="30">
        <f t="shared" si="32"/>
        <v>0</v>
      </c>
      <c r="I85" s="30">
        <f t="shared" si="32"/>
        <v>0</v>
      </c>
      <c r="J85" s="31">
        <f t="shared" si="32"/>
        <v>0</v>
      </c>
      <c r="K85" s="32">
        <f t="shared" si="27"/>
        <v>2000</v>
      </c>
      <c r="L85"/>
      <c r="N85" s="13"/>
      <c r="O85" s="13">
        <v>1</v>
      </c>
      <c r="P85" s="14"/>
      <c r="Q85" s="14"/>
      <c r="R85" s="14"/>
      <c r="S85" s="9"/>
      <c r="T85" s="10">
        <f t="shared" si="33"/>
        <v>1</v>
      </c>
      <c r="U85" s="9"/>
    </row>
    <row r="86" spans="2:21" ht="14.4" thickBot="1" x14ac:dyDescent="0.35">
      <c r="B86" s="21" t="s">
        <v>105</v>
      </c>
      <c r="C86" s="18"/>
      <c r="D86" s="19"/>
      <c r="E86" s="38">
        <f t="shared" ref="E86:J86" si="34">SUM(E87:E88)</f>
        <v>0.02</v>
      </c>
      <c r="F86" s="28">
        <f t="shared" si="34"/>
        <v>0</v>
      </c>
      <c r="G86" s="28">
        <f t="shared" si="34"/>
        <v>2000</v>
      </c>
      <c r="H86" s="28">
        <f t="shared" si="34"/>
        <v>0</v>
      </c>
      <c r="I86" s="28">
        <f t="shared" si="34"/>
        <v>0</v>
      </c>
      <c r="J86" s="33">
        <f t="shared" si="34"/>
        <v>0</v>
      </c>
      <c r="K86" s="28">
        <f>SUM(F86:J86)</f>
        <v>2000</v>
      </c>
      <c r="L86"/>
      <c r="N86" s="2"/>
      <c r="O86" s="2"/>
      <c r="P86" s="2"/>
      <c r="Q86" s="2"/>
      <c r="R86" s="2"/>
      <c r="S86" s="9"/>
      <c r="T86" s="9"/>
      <c r="U86" s="9"/>
    </row>
    <row r="87" spans="2:21" ht="14.4" thickBot="1" x14ac:dyDescent="0.35">
      <c r="B87" s="12">
        <v>4.0999999999999996</v>
      </c>
      <c r="C87" s="6" t="s">
        <v>106</v>
      </c>
      <c r="D87" s="24" t="s">
        <v>89</v>
      </c>
      <c r="E87" s="39">
        <v>0.01</v>
      </c>
      <c r="F87" s="29">
        <f t="shared" ref="F87:J88" si="35">($E$12*$E87)*N87</f>
        <v>0</v>
      </c>
      <c r="G87" s="30">
        <f t="shared" si="35"/>
        <v>1000</v>
      </c>
      <c r="H87" s="30">
        <f t="shared" si="35"/>
        <v>0</v>
      </c>
      <c r="I87" s="30">
        <f t="shared" si="35"/>
        <v>0</v>
      </c>
      <c r="J87" s="31">
        <f t="shared" si="35"/>
        <v>0</v>
      </c>
      <c r="K87" s="32">
        <f>SUM(F87:J87)</f>
        <v>1000</v>
      </c>
      <c r="L87"/>
      <c r="N87" s="14"/>
      <c r="O87" s="13">
        <v>1</v>
      </c>
      <c r="P87" s="13"/>
      <c r="Q87" s="13"/>
      <c r="R87" s="13"/>
      <c r="S87" s="9"/>
      <c r="T87" s="10">
        <f>SUM(N87:R87)</f>
        <v>1</v>
      </c>
      <c r="U87" s="9"/>
    </row>
    <row r="88" spans="2:21" ht="14.4" thickBot="1" x14ac:dyDescent="0.35">
      <c r="B88" s="12">
        <v>4.2</v>
      </c>
      <c r="C88" s="6" t="s">
        <v>107</v>
      </c>
      <c r="D88" s="24" t="s">
        <v>89</v>
      </c>
      <c r="E88" s="39">
        <v>0.01</v>
      </c>
      <c r="F88" s="29">
        <f t="shared" si="35"/>
        <v>0</v>
      </c>
      <c r="G88" s="30">
        <f t="shared" si="35"/>
        <v>1000</v>
      </c>
      <c r="H88" s="30">
        <f t="shared" si="35"/>
        <v>0</v>
      </c>
      <c r="I88" s="30">
        <f t="shared" si="35"/>
        <v>0</v>
      </c>
      <c r="J88" s="31">
        <f t="shared" si="35"/>
        <v>0</v>
      </c>
      <c r="K88" s="32">
        <f>SUM(F88:J88)</f>
        <v>1000</v>
      </c>
      <c r="L88"/>
      <c r="N88" s="14"/>
      <c r="O88" s="13">
        <v>1</v>
      </c>
      <c r="P88" s="13"/>
      <c r="Q88" s="13"/>
      <c r="R88" s="13"/>
      <c r="S88" s="9"/>
      <c r="T88" s="10">
        <f>SUM(N88:R88)</f>
        <v>1</v>
      </c>
      <c r="U88" s="9"/>
    </row>
    <row r="89" spans="2:21" ht="14.4" thickBot="1" x14ac:dyDescent="0.35">
      <c r="B89" s="21" t="s">
        <v>108</v>
      </c>
      <c r="C89" s="18"/>
      <c r="D89" s="19"/>
      <c r="E89" s="38">
        <f t="shared" ref="E89:K89" si="36">SUM(E90:E92)</f>
        <v>4.9999999999999996E-2</v>
      </c>
      <c r="F89" s="28">
        <f t="shared" si="36"/>
        <v>0</v>
      </c>
      <c r="G89" s="28">
        <f t="shared" si="36"/>
        <v>5000</v>
      </c>
      <c r="H89" s="28">
        <f t="shared" si="36"/>
        <v>0</v>
      </c>
      <c r="I89" s="28">
        <f t="shared" si="36"/>
        <v>0</v>
      </c>
      <c r="J89" s="33">
        <f t="shared" si="36"/>
        <v>0</v>
      </c>
      <c r="K89" s="28">
        <f t="shared" si="36"/>
        <v>5000</v>
      </c>
      <c r="L89"/>
      <c r="N89" s="2"/>
      <c r="O89" s="2"/>
      <c r="P89" s="2"/>
      <c r="Q89" s="2"/>
      <c r="R89" s="2"/>
      <c r="S89" s="9"/>
      <c r="T89" s="9"/>
      <c r="U89" s="9"/>
    </row>
    <row r="90" spans="2:21" ht="28.2" thickBot="1" x14ac:dyDescent="0.35">
      <c r="B90" s="12">
        <v>5.0999999999999996</v>
      </c>
      <c r="C90" s="6" t="s">
        <v>110</v>
      </c>
      <c r="D90" s="24" t="s">
        <v>111</v>
      </c>
      <c r="E90" s="39">
        <v>0.04</v>
      </c>
      <c r="F90" s="29">
        <f t="shared" ref="F90:J92" si="37">($E$12*$E90)*N90</f>
        <v>0</v>
      </c>
      <c r="G90" s="30">
        <f t="shared" si="37"/>
        <v>4000</v>
      </c>
      <c r="H90" s="30">
        <f t="shared" si="37"/>
        <v>0</v>
      </c>
      <c r="I90" s="30">
        <f t="shared" si="37"/>
        <v>0</v>
      </c>
      <c r="J90" s="31">
        <f t="shared" si="37"/>
        <v>0</v>
      </c>
      <c r="K90" s="32">
        <f t="shared" ref="K90:K98" si="38">SUM(F90:J90)</f>
        <v>4000</v>
      </c>
      <c r="L90"/>
      <c r="N90" s="14"/>
      <c r="O90" s="13">
        <v>1</v>
      </c>
      <c r="P90" s="16"/>
      <c r="Q90" s="16"/>
      <c r="R90" s="16"/>
      <c r="S90" s="9"/>
      <c r="T90" s="10">
        <f>SUM(N90:R90)</f>
        <v>1</v>
      </c>
      <c r="U90" s="9"/>
    </row>
    <row r="91" spans="2:21" ht="27.75" customHeight="1" thickBot="1" x14ac:dyDescent="0.35">
      <c r="B91" s="12">
        <v>5.2</v>
      </c>
      <c r="C91" s="6" t="s">
        <v>112</v>
      </c>
      <c r="D91" s="24" t="s">
        <v>89</v>
      </c>
      <c r="E91" s="39">
        <v>5.0000000000000001E-3</v>
      </c>
      <c r="F91" s="29">
        <f t="shared" si="37"/>
        <v>0</v>
      </c>
      <c r="G91" s="30">
        <f t="shared" si="37"/>
        <v>500</v>
      </c>
      <c r="H91" s="30">
        <f t="shared" si="37"/>
        <v>0</v>
      </c>
      <c r="I91" s="30">
        <f t="shared" si="37"/>
        <v>0</v>
      </c>
      <c r="J91" s="31">
        <f t="shared" si="37"/>
        <v>0</v>
      </c>
      <c r="K91" s="32">
        <f t="shared" si="38"/>
        <v>500</v>
      </c>
      <c r="L91"/>
      <c r="N91" s="14"/>
      <c r="O91" s="13">
        <v>1</v>
      </c>
      <c r="P91" s="14"/>
      <c r="Q91" s="14"/>
      <c r="R91" s="14"/>
      <c r="S91" s="9"/>
      <c r="T91" s="10">
        <f>SUM(N91:R91)</f>
        <v>1</v>
      </c>
      <c r="U91" s="9"/>
    </row>
    <row r="92" spans="2:21" ht="14.4" thickBot="1" x14ac:dyDescent="0.35">
      <c r="B92" s="12">
        <v>5.3</v>
      </c>
      <c r="C92" s="6" t="s">
        <v>113</v>
      </c>
      <c r="D92" s="24" t="s">
        <v>89</v>
      </c>
      <c r="E92" s="39">
        <v>5.0000000000000001E-3</v>
      </c>
      <c r="F92" s="167">
        <f t="shared" si="37"/>
        <v>0</v>
      </c>
      <c r="G92" s="167">
        <f t="shared" si="37"/>
        <v>500</v>
      </c>
      <c r="H92" s="167">
        <f t="shared" si="37"/>
        <v>0</v>
      </c>
      <c r="I92" s="167">
        <f t="shared" si="37"/>
        <v>0</v>
      </c>
      <c r="J92" s="167">
        <f t="shared" si="37"/>
        <v>0</v>
      </c>
      <c r="K92" s="32">
        <f t="shared" si="38"/>
        <v>500</v>
      </c>
      <c r="L92"/>
      <c r="N92" s="14"/>
      <c r="O92" s="13">
        <v>1</v>
      </c>
      <c r="P92" s="14"/>
      <c r="Q92" s="14"/>
      <c r="R92" s="14"/>
      <c r="S92" s="9"/>
      <c r="T92" s="10">
        <f>SUM(N92:R92)</f>
        <v>1</v>
      </c>
      <c r="U92" s="9"/>
    </row>
    <row r="93" spans="2:21" ht="14.4" thickBot="1" x14ac:dyDescent="0.35">
      <c r="B93" s="21" t="s">
        <v>114</v>
      </c>
      <c r="C93" s="18"/>
      <c r="D93" s="19"/>
      <c r="E93" s="38">
        <f t="shared" ref="E93:J93" si="39">SUM(E94:E97)</f>
        <v>0.48000000000000004</v>
      </c>
      <c r="F93" s="28">
        <f t="shared" si="39"/>
        <v>2350</v>
      </c>
      <c r="G93" s="28">
        <f t="shared" si="39"/>
        <v>45650</v>
      </c>
      <c r="H93" s="28">
        <f t="shared" si="39"/>
        <v>0</v>
      </c>
      <c r="I93" s="28">
        <f t="shared" si="39"/>
        <v>0</v>
      </c>
      <c r="J93" s="33">
        <f t="shared" si="39"/>
        <v>0</v>
      </c>
      <c r="K93" s="28">
        <f t="shared" si="38"/>
        <v>48000</v>
      </c>
      <c r="L93"/>
      <c r="N93" s="2"/>
      <c r="O93" s="2"/>
      <c r="P93" s="2"/>
      <c r="Q93" s="2"/>
      <c r="R93" s="2"/>
      <c r="S93" s="9"/>
      <c r="T93" s="9"/>
      <c r="U93" s="9"/>
    </row>
    <row r="94" spans="2:21" ht="14.4" thickBot="1" x14ac:dyDescent="0.35">
      <c r="B94" s="12">
        <v>6.1</v>
      </c>
      <c r="C94" s="6" t="s">
        <v>116</v>
      </c>
      <c r="D94" s="24" t="s">
        <v>89</v>
      </c>
      <c r="E94" s="39">
        <v>0.01</v>
      </c>
      <c r="F94" s="29">
        <f t="shared" ref="F94:J97" si="40">($E$12*$E94)*N94</f>
        <v>350</v>
      </c>
      <c r="G94" s="30">
        <f t="shared" si="40"/>
        <v>650</v>
      </c>
      <c r="H94" s="30">
        <f t="shared" si="40"/>
        <v>0</v>
      </c>
      <c r="I94" s="30">
        <f t="shared" si="40"/>
        <v>0</v>
      </c>
      <c r="J94" s="31">
        <f t="shared" si="40"/>
        <v>0</v>
      </c>
      <c r="K94" s="32">
        <f t="shared" si="38"/>
        <v>1000</v>
      </c>
      <c r="L94"/>
      <c r="N94" s="13">
        <v>0.35</v>
      </c>
      <c r="O94" s="13">
        <v>0.65</v>
      </c>
      <c r="P94" s="16"/>
      <c r="Q94" s="16"/>
      <c r="R94" s="16"/>
      <c r="S94" s="9"/>
      <c r="T94" s="10">
        <f>SUM(N94:R94)</f>
        <v>1</v>
      </c>
      <c r="U94" s="9"/>
    </row>
    <row r="95" spans="2:21" ht="28.2" thickBot="1" x14ac:dyDescent="0.35">
      <c r="B95" s="12" t="s">
        <v>159</v>
      </c>
      <c r="C95" s="6" t="s">
        <v>118</v>
      </c>
      <c r="D95" s="24" t="s">
        <v>99</v>
      </c>
      <c r="E95" s="39">
        <v>0.43</v>
      </c>
      <c r="F95" s="29">
        <f t="shared" si="40"/>
        <v>0</v>
      </c>
      <c r="G95" s="30">
        <f t="shared" si="40"/>
        <v>43000</v>
      </c>
      <c r="H95" s="30">
        <f t="shared" si="40"/>
        <v>0</v>
      </c>
      <c r="I95" s="30">
        <f t="shared" si="40"/>
        <v>0</v>
      </c>
      <c r="J95" s="31">
        <f t="shared" si="40"/>
        <v>0</v>
      </c>
      <c r="K95" s="32">
        <f t="shared" si="38"/>
        <v>43000</v>
      </c>
      <c r="L95"/>
      <c r="N95" s="13"/>
      <c r="O95" s="13">
        <v>1</v>
      </c>
      <c r="P95" s="16"/>
      <c r="Q95" s="16"/>
      <c r="R95" s="16"/>
      <c r="S95" s="9"/>
      <c r="T95" s="10">
        <f>SUM(N95:R95)</f>
        <v>1</v>
      </c>
      <c r="U95" s="9"/>
    </row>
    <row r="96" spans="2:21" ht="28.2" thickBot="1" x14ac:dyDescent="0.35">
      <c r="B96" s="12">
        <v>6.3</v>
      </c>
      <c r="C96" s="6" t="s">
        <v>119</v>
      </c>
      <c r="D96" s="24" t="s">
        <v>89</v>
      </c>
      <c r="E96" s="39">
        <v>0.02</v>
      </c>
      <c r="F96" s="29">
        <f t="shared" si="40"/>
        <v>2000</v>
      </c>
      <c r="G96" s="29">
        <f t="shared" si="40"/>
        <v>0</v>
      </c>
      <c r="H96" s="30">
        <f t="shared" si="40"/>
        <v>0</v>
      </c>
      <c r="I96" s="30">
        <f t="shared" si="40"/>
        <v>0</v>
      </c>
      <c r="J96" s="31">
        <f t="shared" si="40"/>
        <v>0</v>
      </c>
      <c r="K96" s="32">
        <f t="shared" si="38"/>
        <v>2000</v>
      </c>
      <c r="L96"/>
      <c r="N96" s="13">
        <v>1</v>
      </c>
      <c r="O96" s="13"/>
      <c r="P96" s="16"/>
      <c r="Q96" s="16"/>
      <c r="R96" s="16"/>
      <c r="S96" s="9"/>
      <c r="T96" s="10">
        <f>SUM(N96:R96)</f>
        <v>1</v>
      </c>
      <c r="U96" s="9"/>
    </row>
    <row r="97" spans="2:21" ht="28.2" thickBot="1" x14ac:dyDescent="0.35">
      <c r="B97" s="12">
        <v>6.4</v>
      </c>
      <c r="C97" s="6" t="s">
        <v>120</v>
      </c>
      <c r="D97" s="24" t="s">
        <v>89</v>
      </c>
      <c r="E97" s="39">
        <v>0.02</v>
      </c>
      <c r="F97" s="29">
        <f t="shared" si="40"/>
        <v>0</v>
      </c>
      <c r="G97" s="30">
        <f t="shared" si="40"/>
        <v>2000</v>
      </c>
      <c r="H97" s="30">
        <f t="shared" si="40"/>
        <v>0</v>
      </c>
      <c r="I97" s="30">
        <f t="shared" si="40"/>
        <v>0</v>
      </c>
      <c r="J97" s="31">
        <f t="shared" si="40"/>
        <v>0</v>
      </c>
      <c r="K97" s="32">
        <f t="shared" si="38"/>
        <v>2000</v>
      </c>
      <c r="L97"/>
      <c r="N97" s="13"/>
      <c r="O97" s="13">
        <v>1</v>
      </c>
      <c r="P97" s="16"/>
      <c r="Q97" s="16"/>
      <c r="R97" s="16"/>
      <c r="S97" s="9"/>
      <c r="T97" s="10">
        <f>SUM(N97:R97)</f>
        <v>1</v>
      </c>
      <c r="U97" s="9"/>
    </row>
    <row r="98" spans="2:21" ht="14.4" thickBot="1" x14ac:dyDescent="0.35">
      <c r="B98" s="21" t="s">
        <v>121</v>
      </c>
      <c r="C98" s="18"/>
      <c r="D98" s="19"/>
      <c r="E98" s="38">
        <f t="shared" ref="E98:J98" si="41">SUM(E99:E100)</f>
        <v>0</v>
      </c>
      <c r="F98" s="28">
        <f t="shared" si="41"/>
        <v>0</v>
      </c>
      <c r="G98" s="28">
        <f t="shared" si="41"/>
        <v>0</v>
      </c>
      <c r="H98" s="28">
        <f t="shared" si="41"/>
        <v>0</v>
      </c>
      <c r="I98" s="28">
        <f t="shared" si="41"/>
        <v>0</v>
      </c>
      <c r="J98" s="33">
        <f t="shared" si="41"/>
        <v>0</v>
      </c>
      <c r="K98" s="28">
        <f t="shared" si="38"/>
        <v>0</v>
      </c>
      <c r="L98"/>
      <c r="N98" s="2"/>
      <c r="O98" s="2"/>
      <c r="P98" s="2"/>
      <c r="Q98" s="2"/>
      <c r="R98" s="2"/>
      <c r="S98" s="9"/>
      <c r="T98" s="9"/>
      <c r="U98" s="9"/>
    </row>
    <row r="99" spans="2:21" ht="28.2" thickBot="1" x14ac:dyDescent="0.35">
      <c r="B99" s="12">
        <v>7.1</v>
      </c>
      <c r="C99" s="6" t="s">
        <v>123</v>
      </c>
      <c r="D99" s="24" t="s">
        <v>124</v>
      </c>
      <c r="E99" s="194">
        <v>0</v>
      </c>
      <c r="F99" s="29">
        <f t="shared" ref="F99:J100" si="42">($E$12*$E99)*N99</f>
        <v>0</v>
      </c>
      <c r="G99" s="30">
        <f t="shared" si="42"/>
        <v>0</v>
      </c>
      <c r="H99" s="30">
        <f t="shared" si="42"/>
        <v>0</v>
      </c>
      <c r="I99" s="30">
        <f t="shared" si="42"/>
        <v>0</v>
      </c>
      <c r="J99" s="31">
        <f t="shared" si="42"/>
        <v>0</v>
      </c>
      <c r="K99" s="32">
        <f>SUM(F99:J99)</f>
        <v>0</v>
      </c>
      <c r="L99"/>
      <c r="N99" s="13">
        <v>0.25</v>
      </c>
      <c r="O99" s="13">
        <v>0.75</v>
      </c>
      <c r="P99" s="13">
        <v>0</v>
      </c>
      <c r="Q99" s="14"/>
      <c r="R99" s="14"/>
      <c r="S99" s="9"/>
      <c r="T99" s="10">
        <f>SUM(N99:R99)</f>
        <v>1</v>
      </c>
      <c r="U99" s="9"/>
    </row>
    <row r="100" spans="2:21" ht="14.4" thickBot="1" x14ac:dyDescent="0.35">
      <c r="B100" s="12">
        <v>7.2</v>
      </c>
      <c r="C100" s="6" t="s">
        <v>125</v>
      </c>
      <c r="D100" s="24" t="s">
        <v>89</v>
      </c>
      <c r="E100" s="194">
        <v>0</v>
      </c>
      <c r="F100" s="29">
        <f t="shared" si="42"/>
        <v>0</v>
      </c>
      <c r="G100" s="30">
        <f t="shared" si="42"/>
        <v>0</v>
      </c>
      <c r="H100" s="30">
        <f t="shared" si="42"/>
        <v>0</v>
      </c>
      <c r="I100" s="30">
        <f t="shared" si="42"/>
        <v>0</v>
      </c>
      <c r="J100" s="31">
        <f t="shared" si="42"/>
        <v>0</v>
      </c>
      <c r="K100" s="32">
        <f>SUM(F100:J100)</f>
        <v>0</v>
      </c>
      <c r="L100"/>
      <c r="N100" s="13">
        <v>0.25</v>
      </c>
      <c r="O100" s="13">
        <v>0.75</v>
      </c>
      <c r="P100" s="13">
        <v>0</v>
      </c>
      <c r="Q100" s="14"/>
      <c r="R100" s="14"/>
      <c r="S100" s="9"/>
      <c r="T100" s="10">
        <f>SUM(N100:R100)</f>
        <v>1</v>
      </c>
      <c r="U100" s="9"/>
    </row>
    <row r="101" spans="2:21" ht="14.4" thickBot="1" x14ac:dyDescent="0.35">
      <c r="B101" s="19" t="s">
        <v>126</v>
      </c>
      <c r="C101" s="20"/>
      <c r="D101" s="19"/>
      <c r="E101" s="38">
        <f t="shared" ref="E101:J101" si="43">SUM(E102:E111)</f>
        <v>9.9999999999999992E-2</v>
      </c>
      <c r="F101" s="28">
        <f t="shared" si="43"/>
        <v>300</v>
      </c>
      <c r="G101" s="28">
        <f t="shared" si="43"/>
        <v>7000</v>
      </c>
      <c r="H101" s="28">
        <f t="shared" si="43"/>
        <v>900</v>
      </c>
      <c r="I101" s="28">
        <f t="shared" si="43"/>
        <v>900</v>
      </c>
      <c r="J101" s="33">
        <f t="shared" si="43"/>
        <v>900</v>
      </c>
      <c r="K101" s="28">
        <f t="shared" ref="K101:K113" si="44">SUM(F101:J101)</f>
        <v>10000</v>
      </c>
      <c r="L101"/>
      <c r="N101" s="2"/>
      <c r="O101" s="2"/>
      <c r="P101" s="2"/>
      <c r="Q101" s="2"/>
      <c r="R101" s="2"/>
      <c r="S101" s="9"/>
      <c r="T101" s="9"/>
      <c r="U101" s="9"/>
    </row>
    <row r="102" spans="2:21" ht="14.4" thickBot="1" x14ac:dyDescent="0.35">
      <c r="B102" s="12">
        <v>8.1</v>
      </c>
      <c r="C102" s="6" t="s">
        <v>128</v>
      </c>
      <c r="D102" s="24" t="s">
        <v>99</v>
      </c>
      <c r="E102" s="39">
        <v>0.02</v>
      </c>
      <c r="F102" s="29">
        <f>($E$12*$E102)*N102</f>
        <v>0</v>
      </c>
      <c r="G102" s="30">
        <f>($E$12*$E102)*O102</f>
        <v>2000</v>
      </c>
      <c r="H102" s="30">
        <f>($E$12*$E102)*P102</f>
        <v>0</v>
      </c>
      <c r="I102" s="30">
        <f>($E$12*$E102)*Q102</f>
        <v>0</v>
      </c>
      <c r="J102" s="31">
        <f>($E$12*$E102)*R102</f>
        <v>0</v>
      </c>
      <c r="K102" s="32">
        <f t="shared" si="44"/>
        <v>2000</v>
      </c>
      <c r="L102"/>
      <c r="N102" s="14"/>
      <c r="O102" s="13">
        <v>1</v>
      </c>
      <c r="P102" s="14"/>
      <c r="Q102" s="14"/>
      <c r="R102" s="14"/>
      <c r="S102" s="9"/>
      <c r="T102" s="10">
        <f t="shared" ref="T102:T111" si="45">SUM(N102:R102)</f>
        <v>1</v>
      </c>
      <c r="U102" s="9"/>
    </row>
    <row r="103" spans="2:21" ht="14.4" thickBot="1" x14ac:dyDescent="0.35">
      <c r="B103" s="12">
        <v>8.1999999999999993</v>
      </c>
      <c r="C103" s="6" t="s">
        <v>129</v>
      </c>
      <c r="D103" s="24" t="s">
        <v>89</v>
      </c>
      <c r="E103" s="39">
        <v>0.01</v>
      </c>
      <c r="F103" s="29">
        <f t="shared" ref="F103:F111" si="46">($E$12*$E103)*N103</f>
        <v>0</v>
      </c>
      <c r="G103" s="30">
        <f t="shared" ref="G103:G111" si="47">($E$12*$E103)*O103</f>
        <v>1000</v>
      </c>
      <c r="H103" s="30">
        <f t="shared" ref="H103:H111" si="48">($E$12*$E103)*P103</f>
        <v>0</v>
      </c>
      <c r="I103" s="30">
        <f t="shared" ref="I103:I111" si="49">($E$12*$E103)*Q103</f>
        <v>0</v>
      </c>
      <c r="J103" s="31">
        <f t="shared" ref="J103:J111" si="50">($E$12*$E103)*R103</f>
        <v>0</v>
      </c>
      <c r="K103" s="32">
        <f t="shared" si="44"/>
        <v>1000</v>
      </c>
      <c r="L103"/>
      <c r="N103" s="14"/>
      <c r="O103" s="13">
        <v>1</v>
      </c>
      <c r="P103" s="14"/>
      <c r="Q103" s="14"/>
      <c r="R103" s="14"/>
      <c r="S103" s="9"/>
      <c r="T103" s="10">
        <f t="shared" si="45"/>
        <v>1</v>
      </c>
      <c r="U103" s="9"/>
    </row>
    <row r="104" spans="2:21" ht="14.4" thickBot="1" x14ac:dyDescent="0.35">
      <c r="B104" s="12">
        <v>8.3000000000000007</v>
      </c>
      <c r="C104" s="6" t="s">
        <v>130</v>
      </c>
      <c r="D104" s="24" t="s">
        <v>89</v>
      </c>
      <c r="E104" s="39">
        <v>5.0000000000000001E-3</v>
      </c>
      <c r="F104" s="29">
        <f t="shared" si="46"/>
        <v>0</v>
      </c>
      <c r="G104" s="30">
        <f t="shared" si="47"/>
        <v>500</v>
      </c>
      <c r="H104" s="30">
        <f t="shared" si="48"/>
        <v>0</v>
      </c>
      <c r="I104" s="30">
        <f t="shared" si="49"/>
        <v>0</v>
      </c>
      <c r="J104" s="31">
        <f t="shared" si="50"/>
        <v>0</v>
      </c>
      <c r="K104" s="32">
        <f t="shared" si="44"/>
        <v>500</v>
      </c>
      <c r="L104"/>
      <c r="N104" s="14"/>
      <c r="O104" s="13">
        <v>1</v>
      </c>
      <c r="P104" s="14"/>
      <c r="Q104" s="14"/>
      <c r="R104" s="14"/>
      <c r="S104" s="9"/>
      <c r="T104" s="10">
        <f t="shared" si="45"/>
        <v>1</v>
      </c>
      <c r="U104" s="9"/>
    </row>
    <row r="105" spans="2:21" ht="14.4" thickBot="1" x14ac:dyDescent="0.35">
      <c r="B105" s="12">
        <v>8.4</v>
      </c>
      <c r="C105" s="6" t="s">
        <v>131</v>
      </c>
      <c r="D105" s="24" t="s">
        <v>89</v>
      </c>
      <c r="E105" s="39">
        <v>5.0000000000000001E-3</v>
      </c>
      <c r="F105" s="29">
        <f t="shared" si="46"/>
        <v>150</v>
      </c>
      <c r="G105" s="30">
        <f t="shared" si="47"/>
        <v>350</v>
      </c>
      <c r="H105" s="30">
        <f t="shared" si="48"/>
        <v>0</v>
      </c>
      <c r="I105" s="30">
        <f t="shared" si="49"/>
        <v>0</v>
      </c>
      <c r="J105" s="31">
        <f t="shared" si="50"/>
        <v>0</v>
      </c>
      <c r="K105" s="32">
        <f t="shared" si="44"/>
        <v>500</v>
      </c>
      <c r="L105"/>
      <c r="N105" s="13">
        <v>0.3</v>
      </c>
      <c r="O105" s="13">
        <v>0.7</v>
      </c>
      <c r="P105" s="14"/>
      <c r="Q105" s="14"/>
      <c r="R105" s="14"/>
      <c r="S105" s="9"/>
      <c r="T105" s="10">
        <f t="shared" si="45"/>
        <v>1</v>
      </c>
      <c r="U105" s="9"/>
    </row>
    <row r="106" spans="2:21" ht="14.4" thickBot="1" x14ac:dyDescent="0.35">
      <c r="B106" s="12">
        <v>8.5</v>
      </c>
      <c r="C106" s="6" t="s">
        <v>132</v>
      </c>
      <c r="D106" s="24" t="s">
        <v>89</v>
      </c>
      <c r="E106" s="39">
        <v>5.0000000000000001E-3</v>
      </c>
      <c r="F106" s="29">
        <f t="shared" si="46"/>
        <v>0</v>
      </c>
      <c r="G106" s="29">
        <f t="shared" si="47"/>
        <v>500</v>
      </c>
      <c r="H106" s="29">
        <f t="shared" si="48"/>
        <v>0</v>
      </c>
      <c r="I106" s="29">
        <f t="shared" si="49"/>
        <v>0</v>
      </c>
      <c r="J106" s="29">
        <f t="shared" si="50"/>
        <v>0</v>
      </c>
      <c r="K106" s="32">
        <f t="shared" si="44"/>
        <v>500</v>
      </c>
      <c r="L106"/>
      <c r="N106" s="13"/>
      <c r="O106" s="13">
        <v>1</v>
      </c>
      <c r="P106" s="14"/>
      <c r="Q106" s="14"/>
      <c r="R106" s="14"/>
      <c r="S106" s="9"/>
      <c r="T106" s="10">
        <f t="shared" si="45"/>
        <v>1</v>
      </c>
      <c r="U106" s="9"/>
    </row>
    <row r="107" spans="2:21" ht="28.2" thickBot="1" x14ac:dyDescent="0.35">
      <c r="B107" s="12">
        <v>8.6</v>
      </c>
      <c r="C107" s="6" t="s">
        <v>133</v>
      </c>
      <c r="D107" s="24" t="s">
        <v>89</v>
      </c>
      <c r="E107" s="39">
        <v>5.0000000000000001E-3</v>
      </c>
      <c r="F107" s="29">
        <f t="shared" si="46"/>
        <v>0</v>
      </c>
      <c r="G107" s="29">
        <f t="shared" si="47"/>
        <v>500</v>
      </c>
      <c r="H107" s="29">
        <f t="shared" si="48"/>
        <v>0</v>
      </c>
      <c r="I107" s="29">
        <f t="shared" si="49"/>
        <v>0</v>
      </c>
      <c r="J107" s="167">
        <f t="shared" si="50"/>
        <v>0</v>
      </c>
      <c r="K107" s="32">
        <f t="shared" si="44"/>
        <v>500</v>
      </c>
      <c r="L107"/>
      <c r="N107" s="13"/>
      <c r="O107" s="13">
        <v>1</v>
      </c>
      <c r="P107" s="14"/>
      <c r="Q107" s="14"/>
      <c r="R107" s="14"/>
      <c r="S107" s="9"/>
      <c r="T107" s="10">
        <f t="shared" si="45"/>
        <v>1</v>
      </c>
      <c r="U107" s="9"/>
    </row>
    <row r="108" spans="2:21" ht="28.2" thickBot="1" x14ac:dyDescent="0.35">
      <c r="B108" s="12">
        <v>8.6999999999999993</v>
      </c>
      <c r="C108" s="6" t="s">
        <v>134</v>
      </c>
      <c r="D108" s="24" t="s">
        <v>89</v>
      </c>
      <c r="E108" s="39">
        <v>5.0000000000000001E-3</v>
      </c>
      <c r="F108" s="29">
        <f t="shared" si="46"/>
        <v>0</v>
      </c>
      <c r="G108" s="29">
        <f t="shared" si="47"/>
        <v>500</v>
      </c>
      <c r="H108" s="29">
        <f t="shared" si="48"/>
        <v>0</v>
      </c>
      <c r="I108" s="29">
        <f t="shared" si="49"/>
        <v>0</v>
      </c>
      <c r="J108" s="167">
        <f t="shared" si="50"/>
        <v>0</v>
      </c>
      <c r="K108" s="32">
        <f t="shared" si="44"/>
        <v>500</v>
      </c>
      <c r="L108"/>
      <c r="N108" s="13"/>
      <c r="O108" s="13">
        <v>1</v>
      </c>
      <c r="P108" s="14"/>
      <c r="Q108" s="14"/>
      <c r="R108" s="14"/>
      <c r="S108" s="9"/>
      <c r="T108" s="10">
        <f t="shared" si="45"/>
        <v>1</v>
      </c>
      <c r="U108" s="9"/>
    </row>
    <row r="109" spans="2:21" ht="28.2" thickBot="1" x14ac:dyDescent="0.35">
      <c r="B109" s="12">
        <v>8.8000000000000007</v>
      </c>
      <c r="C109" s="6" t="s">
        <v>135</v>
      </c>
      <c r="D109" s="24" t="s">
        <v>89</v>
      </c>
      <c r="E109" s="39">
        <v>0.01</v>
      </c>
      <c r="F109" s="29">
        <f t="shared" si="46"/>
        <v>0</v>
      </c>
      <c r="G109" s="30">
        <f t="shared" si="47"/>
        <v>1000</v>
      </c>
      <c r="H109" s="30">
        <f t="shared" si="48"/>
        <v>0</v>
      </c>
      <c r="I109" s="30">
        <f t="shared" si="49"/>
        <v>0</v>
      </c>
      <c r="J109" s="31">
        <f t="shared" si="50"/>
        <v>0</v>
      </c>
      <c r="K109" s="32">
        <f t="shared" si="44"/>
        <v>1000</v>
      </c>
      <c r="L109"/>
      <c r="N109" s="13"/>
      <c r="O109" s="13">
        <v>1</v>
      </c>
      <c r="P109" s="14"/>
      <c r="Q109" s="14"/>
      <c r="R109" s="14"/>
      <c r="S109" s="9"/>
      <c r="T109" s="10">
        <f t="shared" si="45"/>
        <v>1</v>
      </c>
      <c r="U109" s="9"/>
    </row>
    <row r="110" spans="2:21" ht="28.2" thickBot="1" x14ac:dyDescent="0.35">
      <c r="B110" s="22">
        <v>8.9</v>
      </c>
      <c r="C110" s="6" t="s">
        <v>136</v>
      </c>
      <c r="D110" s="24" t="s">
        <v>89</v>
      </c>
      <c r="E110" s="39">
        <v>5.0000000000000001E-3</v>
      </c>
      <c r="F110" s="29">
        <f t="shared" si="46"/>
        <v>150</v>
      </c>
      <c r="G110" s="30">
        <f t="shared" si="47"/>
        <v>350</v>
      </c>
      <c r="H110" s="30">
        <f t="shared" si="48"/>
        <v>0</v>
      </c>
      <c r="I110" s="30">
        <f t="shared" si="49"/>
        <v>0</v>
      </c>
      <c r="J110" s="31">
        <f t="shared" si="50"/>
        <v>0</v>
      </c>
      <c r="K110" s="32">
        <f t="shared" si="44"/>
        <v>500</v>
      </c>
      <c r="L110" s="206"/>
      <c r="N110" s="13">
        <v>0.3</v>
      </c>
      <c r="O110" s="13">
        <v>0.7</v>
      </c>
      <c r="P110" s="14"/>
      <c r="Q110" s="14"/>
      <c r="R110" s="14"/>
      <c r="S110" s="9"/>
      <c r="T110" s="10">
        <f t="shared" si="45"/>
        <v>1</v>
      </c>
      <c r="U110" s="9"/>
    </row>
    <row r="111" spans="2:21" ht="15.6" thickBot="1" x14ac:dyDescent="0.35">
      <c r="B111" s="12" t="s">
        <v>137</v>
      </c>
      <c r="C111" s="6" t="s">
        <v>138</v>
      </c>
      <c r="D111" s="6" t="s">
        <v>124</v>
      </c>
      <c r="E111" s="39">
        <v>0.03</v>
      </c>
      <c r="F111" s="29">
        <f t="shared" si="46"/>
        <v>0</v>
      </c>
      <c r="G111" s="30">
        <f t="shared" si="47"/>
        <v>300</v>
      </c>
      <c r="H111" s="30">
        <f t="shared" si="48"/>
        <v>900</v>
      </c>
      <c r="I111" s="30">
        <f t="shared" si="49"/>
        <v>900</v>
      </c>
      <c r="J111" s="31">
        <f t="shared" si="50"/>
        <v>900</v>
      </c>
      <c r="K111" s="32">
        <f t="shared" si="44"/>
        <v>3000</v>
      </c>
      <c r="L111" s="206"/>
      <c r="N111" s="13">
        <v>0</v>
      </c>
      <c r="O111" s="13">
        <v>0.1</v>
      </c>
      <c r="P111" s="13">
        <v>0.3</v>
      </c>
      <c r="Q111" s="13">
        <v>0.3</v>
      </c>
      <c r="R111" s="13">
        <v>0.3</v>
      </c>
      <c r="S111" s="9"/>
      <c r="T111" s="10">
        <f t="shared" si="45"/>
        <v>1</v>
      </c>
      <c r="U111" s="9"/>
    </row>
    <row r="112" spans="2:21" ht="14.4" thickBot="1" x14ac:dyDescent="0.35">
      <c r="B112" s="19" t="s">
        <v>139</v>
      </c>
      <c r="C112" s="20"/>
      <c r="D112" s="19"/>
      <c r="E112" s="38">
        <f t="shared" ref="E112:J112" si="51">SUM(E113)</f>
        <v>0.1</v>
      </c>
      <c r="F112" s="28">
        <f t="shared" si="51"/>
        <v>0</v>
      </c>
      <c r="G112" s="28">
        <f t="shared" si="51"/>
        <v>1000</v>
      </c>
      <c r="H112" s="28">
        <f t="shared" si="51"/>
        <v>3000</v>
      </c>
      <c r="I112" s="28">
        <f t="shared" si="51"/>
        <v>3000</v>
      </c>
      <c r="J112" s="33">
        <f t="shared" si="51"/>
        <v>3000</v>
      </c>
      <c r="K112" s="28">
        <f t="shared" si="44"/>
        <v>10000</v>
      </c>
      <c r="L112" s="206"/>
      <c r="N112" s="2"/>
      <c r="O112" s="2"/>
      <c r="P112" s="2"/>
      <c r="Q112" s="2"/>
      <c r="R112" s="2"/>
      <c r="S112" s="9"/>
      <c r="T112" s="9"/>
      <c r="U112" s="9"/>
    </row>
    <row r="113" spans="2:21" ht="28.2" thickBot="1" x14ac:dyDescent="0.35">
      <c r="B113" s="12">
        <v>9.1</v>
      </c>
      <c r="C113" s="6" t="s">
        <v>142</v>
      </c>
      <c r="D113" s="25" t="s">
        <v>160</v>
      </c>
      <c r="E113" s="40">
        <v>0.1</v>
      </c>
      <c r="F113" s="29">
        <f>($E$12*$E113)*N113</f>
        <v>0</v>
      </c>
      <c r="G113" s="30">
        <f>($E$12*$E113)*O113</f>
        <v>1000</v>
      </c>
      <c r="H113" s="30">
        <f>($E$12*$E113)*P113</f>
        <v>3000</v>
      </c>
      <c r="I113" s="30">
        <f>($E$12*$E113)*Q113</f>
        <v>3000</v>
      </c>
      <c r="J113" s="31">
        <f>($E$12*$E113)*R113</f>
        <v>3000</v>
      </c>
      <c r="K113" s="32">
        <f t="shared" si="44"/>
        <v>10000</v>
      </c>
      <c r="L113" s="206"/>
      <c r="N113" s="13">
        <v>0</v>
      </c>
      <c r="O113" s="13">
        <v>0.1</v>
      </c>
      <c r="P113" s="13">
        <v>0.3</v>
      </c>
      <c r="Q113" s="13">
        <v>0.3</v>
      </c>
      <c r="R113" s="13">
        <v>0.3</v>
      </c>
      <c r="S113" s="9"/>
      <c r="T113" s="10">
        <f>SUM(N113:R113)</f>
        <v>1</v>
      </c>
      <c r="U113" s="9"/>
    </row>
    <row r="114" spans="2:21" ht="14.4" thickBot="1" x14ac:dyDescent="0.35">
      <c r="B114" s="101" t="s">
        <v>146</v>
      </c>
      <c r="C114" s="102"/>
      <c r="D114" s="102"/>
      <c r="E114" s="102"/>
      <c r="F114" s="103"/>
      <c r="G114" s="103"/>
      <c r="H114" s="103"/>
      <c r="I114" s="103"/>
      <c r="J114" s="103"/>
      <c r="K114" s="28"/>
      <c r="L114" s="206"/>
      <c r="N114" s="7"/>
      <c r="O114" s="7"/>
      <c r="P114" s="7"/>
      <c r="Q114" s="7"/>
      <c r="R114" s="7"/>
      <c r="S114" s="7"/>
      <c r="T114" s="7"/>
      <c r="U114" s="7"/>
    </row>
    <row r="115" spans="2:21" ht="14.4" thickBot="1" x14ac:dyDescent="0.35">
      <c r="B115" s="105"/>
      <c r="C115" s="106" t="s">
        <v>147</v>
      </c>
      <c r="D115" s="107"/>
      <c r="E115" s="195">
        <f>SUM(E112,E101,E98,E93,E89,E86,E79,E75,E72)</f>
        <v>1</v>
      </c>
      <c r="F115" s="108">
        <f t="shared" ref="F115:K115" si="52">SUM(F73:F74,F76:F78,F80:F85,F87:F88,F90:F92,F94:F97,F99:F100,F102:F111,F113)</f>
        <v>23650</v>
      </c>
      <c r="G115" s="108">
        <f t="shared" si="52"/>
        <v>64650</v>
      </c>
      <c r="H115" s="108">
        <f t="shared" si="52"/>
        <v>3900</v>
      </c>
      <c r="I115" s="108">
        <f t="shared" si="52"/>
        <v>3900</v>
      </c>
      <c r="J115" s="108">
        <f t="shared" si="52"/>
        <v>3900</v>
      </c>
      <c r="K115" s="28">
        <f t="shared" si="52"/>
        <v>100000</v>
      </c>
      <c r="L115" s="206"/>
      <c r="N115" s="7"/>
      <c r="O115" s="7"/>
      <c r="P115" s="7"/>
      <c r="Q115" s="7"/>
      <c r="R115" s="7"/>
      <c r="S115" s="7"/>
      <c r="T115" s="7"/>
      <c r="U115" s="7"/>
    </row>
    <row r="116" spans="2:21" ht="14.4" thickBot="1" x14ac:dyDescent="0.35">
      <c r="B116" s="111"/>
      <c r="C116" s="112" t="s">
        <v>161</v>
      </c>
      <c r="D116" s="107"/>
      <c r="E116" s="107"/>
      <c r="F116" s="108">
        <f>Exh3B_DNSC!E30</f>
        <v>2000</v>
      </c>
      <c r="G116" s="108">
        <f>Exh3B_DNSC!F30</f>
        <v>2000</v>
      </c>
      <c r="H116" s="108">
        <f>Exh3B_DNSC!G30</f>
        <v>2000</v>
      </c>
      <c r="I116" s="108">
        <f>Exh3B_DNSC!H30</f>
        <v>2000</v>
      </c>
      <c r="J116" s="109">
        <f>Exh3B_DNSC!I30</f>
        <v>2000</v>
      </c>
      <c r="K116" s="28">
        <f>Exh3B_DNSC!J30</f>
        <v>10000</v>
      </c>
      <c r="L116" s="206"/>
      <c r="N116" s="7"/>
      <c r="O116" s="7"/>
      <c r="P116" s="7"/>
      <c r="Q116" s="7"/>
      <c r="R116" s="7"/>
      <c r="S116" s="7"/>
      <c r="T116" s="7"/>
      <c r="U116" s="7"/>
    </row>
    <row r="117" spans="2:21" ht="14.4" thickBot="1" x14ac:dyDescent="0.35">
      <c r="B117" s="291" t="s">
        <v>149</v>
      </c>
      <c r="C117" s="292"/>
      <c r="D117" s="113"/>
      <c r="E117" s="113"/>
      <c r="F117" s="114">
        <f t="shared" ref="F117:K117" si="53">SUM(F115:F116)</f>
        <v>25650</v>
      </c>
      <c r="G117" s="114">
        <f t="shared" si="53"/>
        <v>66650</v>
      </c>
      <c r="H117" s="114">
        <f t="shared" si="53"/>
        <v>5900</v>
      </c>
      <c r="I117" s="114">
        <f t="shared" si="53"/>
        <v>5900</v>
      </c>
      <c r="J117" s="115">
        <f t="shared" si="53"/>
        <v>5900</v>
      </c>
      <c r="K117" s="28">
        <f t="shared" si="53"/>
        <v>110000</v>
      </c>
      <c r="L117"/>
      <c r="N117" s="7"/>
      <c r="O117" s="7"/>
      <c r="P117" s="7"/>
      <c r="Q117" s="7"/>
      <c r="R117" s="7"/>
      <c r="S117" s="7"/>
      <c r="T117" s="7"/>
      <c r="U117" s="7"/>
    </row>
    <row r="120" spans="2:21" ht="14.4" thickBot="1" x14ac:dyDescent="0.35">
      <c r="B120" s="289" t="s">
        <v>162</v>
      </c>
      <c r="C120" s="289"/>
      <c r="D120" s="289"/>
      <c r="E120" s="289"/>
      <c r="F120" s="289"/>
      <c r="G120" s="289"/>
      <c r="H120" s="289"/>
      <c r="I120" s="289"/>
      <c r="J120" s="289"/>
      <c r="K120" s="289"/>
      <c r="L120" s="290"/>
      <c r="N120" s="299" t="s">
        <v>163</v>
      </c>
      <c r="O120" s="299"/>
      <c r="P120" s="299"/>
      <c r="Q120" s="299"/>
      <c r="R120" s="299"/>
      <c r="S120" s="8"/>
      <c r="T120" s="8"/>
    </row>
    <row r="121" spans="2:21" ht="42" thickBot="1" x14ac:dyDescent="0.35">
      <c r="B121" s="11" t="s">
        <v>75</v>
      </c>
      <c r="C121" s="4" t="s">
        <v>76</v>
      </c>
      <c r="D121" s="23" t="s">
        <v>77</v>
      </c>
      <c r="E121" s="26" t="s">
        <v>164</v>
      </c>
      <c r="F121" s="5" t="s">
        <v>79</v>
      </c>
      <c r="G121" s="4" t="s">
        <v>80</v>
      </c>
      <c r="H121" s="4" t="s">
        <v>81</v>
      </c>
      <c r="I121" s="4" t="s">
        <v>82</v>
      </c>
      <c r="J121" s="23" t="s">
        <v>83</v>
      </c>
      <c r="K121" s="26" t="s">
        <v>84</v>
      </c>
      <c r="L121" s="188"/>
      <c r="N121" s="4" t="s">
        <v>152</v>
      </c>
      <c r="O121" s="4" t="s">
        <v>153</v>
      </c>
      <c r="P121" s="4" t="s">
        <v>154</v>
      </c>
      <c r="Q121" s="4" t="s">
        <v>155</v>
      </c>
      <c r="R121" s="4" t="s">
        <v>156</v>
      </c>
      <c r="S121" s="9"/>
      <c r="T121" s="9" t="s">
        <v>157</v>
      </c>
      <c r="U121" s="9"/>
    </row>
    <row r="122" spans="2:21" ht="14.4" thickBot="1" x14ac:dyDescent="0.35">
      <c r="B122" s="21" t="s">
        <v>86</v>
      </c>
      <c r="C122" s="18"/>
      <c r="D122" s="19"/>
      <c r="E122" s="38">
        <f t="shared" ref="E122:J122" si="54">SUM(E123:E124)</f>
        <v>0.03</v>
      </c>
      <c r="F122" s="28">
        <f t="shared" si="54"/>
        <v>1500</v>
      </c>
      <c r="G122" s="28">
        <f t="shared" si="54"/>
        <v>0</v>
      </c>
      <c r="H122" s="28">
        <f t="shared" si="54"/>
        <v>0</v>
      </c>
      <c r="I122" s="28">
        <f t="shared" si="54"/>
        <v>0</v>
      </c>
      <c r="J122" s="33">
        <f t="shared" si="54"/>
        <v>0</v>
      </c>
      <c r="K122" s="28">
        <f t="shared" ref="K122:K135" si="55">SUM(F122:J122)</f>
        <v>1500</v>
      </c>
      <c r="L122"/>
      <c r="N122" s="1"/>
      <c r="O122" s="1"/>
      <c r="P122" s="1"/>
      <c r="Q122" s="1"/>
      <c r="R122" s="1"/>
      <c r="S122" s="8"/>
      <c r="T122" s="8"/>
      <c r="U122" s="8"/>
    </row>
    <row r="123" spans="2:21" ht="14.4" thickBot="1" x14ac:dyDescent="0.35">
      <c r="B123" s="12">
        <v>1.1000000000000001</v>
      </c>
      <c r="C123" s="6" t="s">
        <v>88</v>
      </c>
      <c r="D123" s="24" t="s">
        <v>89</v>
      </c>
      <c r="E123" s="39">
        <v>0.02</v>
      </c>
      <c r="F123" s="29">
        <f t="shared" ref="F123:J124" si="56">($E$13*$E123)*N123</f>
        <v>1000</v>
      </c>
      <c r="G123" s="30">
        <f t="shared" si="56"/>
        <v>0</v>
      </c>
      <c r="H123" s="30">
        <f t="shared" si="56"/>
        <v>0</v>
      </c>
      <c r="I123" s="30">
        <f t="shared" si="56"/>
        <v>0</v>
      </c>
      <c r="J123" s="31">
        <f t="shared" si="56"/>
        <v>0</v>
      </c>
      <c r="K123" s="32">
        <f t="shared" si="55"/>
        <v>1000</v>
      </c>
      <c r="L123"/>
      <c r="N123" s="13">
        <v>1</v>
      </c>
      <c r="O123" s="14"/>
      <c r="P123" s="14"/>
      <c r="Q123" s="14"/>
      <c r="R123" s="14"/>
      <c r="S123" s="9"/>
      <c r="T123" s="10">
        <f>SUM(N123:R123)</f>
        <v>1</v>
      </c>
      <c r="U123" s="9"/>
    </row>
    <row r="124" spans="2:21" ht="14.4" thickBot="1" x14ac:dyDescent="0.35">
      <c r="B124" s="12">
        <v>1.2</v>
      </c>
      <c r="C124" s="6" t="s">
        <v>90</v>
      </c>
      <c r="D124" s="24" t="s">
        <v>89</v>
      </c>
      <c r="E124" s="39">
        <v>0.01</v>
      </c>
      <c r="F124" s="29">
        <f t="shared" si="56"/>
        <v>500</v>
      </c>
      <c r="G124" s="30">
        <f t="shared" si="56"/>
        <v>0</v>
      </c>
      <c r="H124" s="30">
        <f t="shared" si="56"/>
        <v>0</v>
      </c>
      <c r="I124" s="30">
        <f t="shared" si="56"/>
        <v>0</v>
      </c>
      <c r="J124" s="31">
        <f t="shared" si="56"/>
        <v>0</v>
      </c>
      <c r="K124" s="32">
        <f t="shared" si="55"/>
        <v>500</v>
      </c>
      <c r="L124"/>
      <c r="N124" s="13">
        <v>1</v>
      </c>
      <c r="O124" s="14"/>
      <c r="P124" s="14"/>
      <c r="Q124" s="14"/>
      <c r="R124" s="14"/>
      <c r="S124" s="9"/>
      <c r="T124" s="10">
        <f>SUM(N124:R124)</f>
        <v>1</v>
      </c>
      <c r="U124" s="9"/>
    </row>
    <row r="125" spans="2:21" ht="14.4" thickBot="1" x14ac:dyDescent="0.35">
      <c r="B125" s="21" t="s">
        <v>91</v>
      </c>
      <c r="C125" s="18"/>
      <c r="D125" s="19"/>
      <c r="E125" s="38">
        <f t="shared" ref="E125:J125" si="57">SUM(E126:E128)</f>
        <v>9.9999999999999992E-2</v>
      </c>
      <c r="F125" s="28">
        <f t="shared" si="57"/>
        <v>5000</v>
      </c>
      <c r="G125" s="28">
        <f t="shared" si="57"/>
        <v>0</v>
      </c>
      <c r="H125" s="28">
        <f t="shared" si="57"/>
        <v>0</v>
      </c>
      <c r="I125" s="28">
        <f t="shared" si="57"/>
        <v>0</v>
      </c>
      <c r="J125" s="33">
        <f t="shared" si="57"/>
        <v>0</v>
      </c>
      <c r="K125" s="28">
        <f t="shared" si="55"/>
        <v>5000</v>
      </c>
      <c r="L125"/>
      <c r="N125" s="1"/>
      <c r="O125" s="1"/>
      <c r="P125" s="1"/>
      <c r="Q125" s="1"/>
      <c r="R125" s="1"/>
      <c r="S125" s="8"/>
      <c r="T125" s="8"/>
      <c r="U125" s="8"/>
    </row>
    <row r="126" spans="2:21" ht="55.8" thickBot="1" x14ac:dyDescent="0.35">
      <c r="B126" s="12">
        <v>2.1</v>
      </c>
      <c r="C126" s="6" t="s">
        <v>93</v>
      </c>
      <c r="D126" s="24" t="s">
        <v>89</v>
      </c>
      <c r="E126" s="39">
        <v>0.06</v>
      </c>
      <c r="F126" s="29">
        <f t="shared" ref="F126:J128" si="58">($E$13*$E126)*N126</f>
        <v>3000</v>
      </c>
      <c r="G126" s="30">
        <f t="shared" si="58"/>
        <v>0</v>
      </c>
      <c r="H126" s="30">
        <f t="shared" si="58"/>
        <v>0</v>
      </c>
      <c r="I126" s="30">
        <f t="shared" si="58"/>
        <v>0</v>
      </c>
      <c r="J126" s="31">
        <f t="shared" si="58"/>
        <v>0</v>
      </c>
      <c r="K126" s="32">
        <f t="shared" si="55"/>
        <v>3000</v>
      </c>
      <c r="L126"/>
      <c r="N126" s="13">
        <v>1</v>
      </c>
      <c r="O126" s="15"/>
      <c r="P126" s="15"/>
      <c r="Q126" s="15"/>
      <c r="R126" s="15"/>
      <c r="S126" s="9"/>
      <c r="T126" s="10">
        <f>SUM(N126:R126)</f>
        <v>1</v>
      </c>
      <c r="U126" s="9"/>
    </row>
    <row r="127" spans="2:21" ht="55.8" thickBot="1" x14ac:dyDescent="0.35">
      <c r="B127" s="12">
        <v>2.2000000000000002</v>
      </c>
      <c r="C127" s="6" t="s">
        <v>94</v>
      </c>
      <c r="D127" s="24" t="s">
        <v>89</v>
      </c>
      <c r="E127" s="39">
        <v>0.03</v>
      </c>
      <c r="F127" s="29">
        <f t="shared" si="58"/>
        <v>1500</v>
      </c>
      <c r="G127" s="30">
        <f t="shared" si="58"/>
        <v>0</v>
      </c>
      <c r="H127" s="30">
        <f t="shared" si="58"/>
        <v>0</v>
      </c>
      <c r="I127" s="30">
        <f t="shared" si="58"/>
        <v>0</v>
      </c>
      <c r="J127" s="31">
        <f t="shared" si="58"/>
        <v>0</v>
      </c>
      <c r="K127" s="32">
        <f t="shared" si="55"/>
        <v>1500</v>
      </c>
      <c r="L127"/>
      <c r="N127" s="13">
        <v>1</v>
      </c>
      <c r="O127" s="15"/>
      <c r="P127" s="15"/>
      <c r="Q127" s="15"/>
      <c r="R127" s="15"/>
      <c r="S127" s="9"/>
      <c r="T127" s="10">
        <f>SUM(N127:R127)</f>
        <v>1</v>
      </c>
      <c r="U127" s="9"/>
    </row>
    <row r="128" spans="2:21" ht="55.8" thickBot="1" x14ac:dyDescent="0.35">
      <c r="B128" s="12">
        <v>2.2999999999999998</v>
      </c>
      <c r="C128" s="6" t="s">
        <v>95</v>
      </c>
      <c r="D128" s="24" t="s">
        <v>89</v>
      </c>
      <c r="E128" s="39">
        <v>0.01</v>
      </c>
      <c r="F128" s="29">
        <f t="shared" si="58"/>
        <v>500</v>
      </c>
      <c r="G128" s="30">
        <f t="shared" si="58"/>
        <v>0</v>
      </c>
      <c r="H128" s="30">
        <f t="shared" si="58"/>
        <v>0</v>
      </c>
      <c r="I128" s="30">
        <f t="shared" si="58"/>
        <v>0</v>
      </c>
      <c r="J128" s="31">
        <f t="shared" si="58"/>
        <v>0</v>
      </c>
      <c r="K128" s="32">
        <f t="shared" si="55"/>
        <v>500</v>
      </c>
      <c r="L128"/>
      <c r="N128" s="13">
        <v>1</v>
      </c>
      <c r="O128" s="15"/>
      <c r="P128" s="15"/>
      <c r="Q128" s="15"/>
      <c r="R128" s="15"/>
      <c r="S128" s="9"/>
      <c r="T128" s="10">
        <f>SUM(N128:R128)</f>
        <v>1</v>
      </c>
      <c r="U128" s="9"/>
    </row>
    <row r="129" spans="2:21" ht="14.4" thickBot="1" x14ac:dyDescent="0.35">
      <c r="B129" s="21" t="s">
        <v>96</v>
      </c>
      <c r="C129" s="18"/>
      <c r="D129" s="19"/>
      <c r="E129" s="38">
        <f t="shared" ref="E129:J129" si="59">SUM(E130:E135)</f>
        <v>0.12000000000000001</v>
      </c>
      <c r="F129" s="28">
        <f t="shared" si="59"/>
        <v>4000</v>
      </c>
      <c r="G129" s="28">
        <f t="shared" si="59"/>
        <v>2000</v>
      </c>
      <c r="H129" s="28">
        <f t="shared" si="59"/>
        <v>0</v>
      </c>
      <c r="I129" s="28">
        <f t="shared" si="59"/>
        <v>0</v>
      </c>
      <c r="J129" s="33">
        <f t="shared" si="59"/>
        <v>0</v>
      </c>
      <c r="K129" s="28">
        <f t="shared" si="55"/>
        <v>6000</v>
      </c>
      <c r="L129"/>
      <c r="N129" s="2"/>
      <c r="O129" s="2"/>
      <c r="P129" s="2"/>
      <c r="Q129" s="2"/>
      <c r="R129" s="2"/>
      <c r="S129" s="9"/>
      <c r="T129" s="9"/>
      <c r="U129" s="9"/>
    </row>
    <row r="130" spans="2:21" ht="14.4" thickBot="1" x14ac:dyDescent="0.35">
      <c r="B130" s="12">
        <v>3.1</v>
      </c>
      <c r="C130" s="6" t="s">
        <v>158</v>
      </c>
      <c r="D130" s="24" t="s">
        <v>99</v>
      </c>
      <c r="E130" s="39">
        <v>0.02</v>
      </c>
      <c r="F130" s="29">
        <f t="shared" ref="F130:J135" si="60">($E$13*$E130)*N130</f>
        <v>1000</v>
      </c>
      <c r="G130" s="30">
        <f t="shared" si="60"/>
        <v>0</v>
      </c>
      <c r="H130" s="30">
        <f t="shared" si="60"/>
        <v>0</v>
      </c>
      <c r="I130" s="30">
        <f t="shared" si="60"/>
        <v>0</v>
      </c>
      <c r="J130" s="31">
        <f t="shared" si="60"/>
        <v>0</v>
      </c>
      <c r="K130" s="32">
        <f t="shared" si="55"/>
        <v>1000</v>
      </c>
      <c r="L130" t="s">
        <v>165</v>
      </c>
      <c r="N130" s="13">
        <v>1</v>
      </c>
      <c r="O130" s="14"/>
      <c r="P130" s="14"/>
      <c r="Q130" s="14"/>
      <c r="R130" s="14"/>
      <c r="S130" s="9"/>
      <c r="T130" s="10">
        <f t="shared" ref="T130:T135" si="61">SUM(N130:R130)</f>
        <v>1</v>
      </c>
      <c r="U130" s="9"/>
    </row>
    <row r="131" spans="2:21" ht="14.4" thickBot="1" x14ac:dyDescent="0.35">
      <c r="B131" s="12">
        <v>3.2</v>
      </c>
      <c r="C131" s="6" t="s">
        <v>100</v>
      </c>
      <c r="D131" s="24" t="s">
        <v>99</v>
      </c>
      <c r="E131" s="39">
        <v>0.02</v>
      </c>
      <c r="F131" s="29">
        <f t="shared" si="60"/>
        <v>1000</v>
      </c>
      <c r="G131" s="30">
        <f t="shared" si="60"/>
        <v>0</v>
      </c>
      <c r="H131" s="30">
        <f t="shared" si="60"/>
        <v>0</v>
      </c>
      <c r="I131" s="30">
        <f t="shared" si="60"/>
        <v>0</v>
      </c>
      <c r="J131" s="31">
        <f t="shared" si="60"/>
        <v>0</v>
      </c>
      <c r="K131" s="32">
        <f t="shared" si="55"/>
        <v>1000</v>
      </c>
      <c r="L131"/>
      <c r="N131" s="13">
        <v>1</v>
      </c>
      <c r="O131" s="14"/>
      <c r="P131" s="14"/>
      <c r="Q131" s="14"/>
      <c r="R131" s="14"/>
      <c r="S131" s="9"/>
      <c r="T131" s="10">
        <f t="shared" si="61"/>
        <v>1</v>
      </c>
      <c r="U131" s="9"/>
    </row>
    <row r="132" spans="2:21" ht="14.4" thickBot="1" x14ac:dyDescent="0.35">
      <c r="B132" s="12">
        <v>3.3</v>
      </c>
      <c r="C132" s="6" t="s">
        <v>101</v>
      </c>
      <c r="D132" s="24" t="s">
        <v>99</v>
      </c>
      <c r="E132" s="39">
        <v>0.02</v>
      </c>
      <c r="F132" s="29">
        <f t="shared" si="60"/>
        <v>1000</v>
      </c>
      <c r="G132" s="30">
        <f t="shared" si="60"/>
        <v>0</v>
      </c>
      <c r="H132" s="30">
        <f t="shared" si="60"/>
        <v>0</v>
      </c>
      <c r="I132" s="30">
        <f t="shared" si="60"/>
        <v>0</v>
      </c>
      <c r="J132" s="31">
        <f t="shared" si="60"/>
        <v>0</v>
      </c>
      <c r="K132" s="32">
        <f t="shared" si="55"/>
        <v>1000</v>
      </c>
      <c r="L132"/>
      <c r="N132" s="13">
        <v>1</v>
      </c>
      <c r="O132" s="14"/>
      <c r="P132" s="14"/>
      <c r="Q132" s="14"/>
      <c r="R132" s="14"/>
      <c r="S132" s="9"/>
      <c r="T132" s="10">
        <f t="shared" si="61"/>
        <v>1</v>
      </c>
      <c r="U132" s="9"/>
    </row>
    <row r="133" spans="2:21" ht="14.4" thickBot="1" x14ac:dyDescent="0.35">
      <c r="B133" s="12">
        <v>3.4</v>
      </c>
      <c r="C133" s="6" t="s">
        <v>102</v>
      </c>
      <c r="D133" s="24" t="s">
        <v>99</v>
      </c>
      <c r="E133" s="39">
        <v>0.02</v>
      </c>
      <c r="F133" s="29">
        <f t="shared" si="60"/>
        <v>1000</v>
      </c>
      <c r="G133" s="30">
        <f t="shared" si="60"/>
        <v>0</v>
      </c>
      <c r="H133" s="30">
        <f t="shared" si="60"/>
        <v>0</v>
      </c>
      <c r="I133" s="30">
        <f t="shared" si="60"/>
        <v>0</v>
      </c>
      <c r="J133" s="31">
        <f t="shared" si="60"/>
        <v>0</v>
      </c>
      <c r="K133" s="32">
        <f t="shared" si="55"/>
        <v>1000</v>
      </c>
      <c r="L133"/>
      <c r="N133" s="13">
        <v>1</v>
      </c>
      <c r="O133" s="14"/>
      <c r="P133" s="14"/>
      <c r="Q133" s="14"/>
      <c r="R133" s="14"/>
      <c r="S133" s="9"/>
      <c r="T133" s="10">
        <f t="shared" si="61"/>
        <v>1</v>
      </c>
      <c r="U133" s="9"/>
    </row>
    <row r="134" spans="2:21" ht="14.4" thickBot="1" x14ac:dyDescent="0.35">
      <c r="B134" s="12">
        <v>3.5</v>
      </c>
      <c r="C134" s="6" t="s">
        <v>103</v>
      </c>
      <c r="D134" s="24" t="s">
        <v>99</v>
      </c>
      <c r="E134" s="39">
        <v>0.02</v>
      </c>
      <c r="F134" s="29">
        <f t="shared" si="60"/>
        <v>0</v>
      </c>
      <c r="G134" s="30">
        <f t="shared" si="60"/>
        <v>1000</v>
      </c>
      <c r="H134" s="30">
        <f t="shared" si="60"/>
        <v>0</v>
      </c>
      <c r="I134" s="30">
        <f t="shared" si="60"/>
        <v>0</v>
      </c>
      <c r="J134" s="31">
        <f t="shared" si="60"/>
        <v>0</v>
      </c>
      <c r="K134" s="32">
        <f t="shared" si="55"/>
        <v>1000</v>
      </c>
      <c r="L134"/>
      <c r="N134" s="13"/>
      <c r="O134" s="13">
        <v>1</v>
      </c>
      <c r="P134" s="14"/>
      <c r="Q134" s="14"/>
      <c r="R134" s="14"/>
      <c r="S134" s="9"/>
      <c r="T134" s="10">
        <f t="shared" si="61"/>
        <v>1</v>
      </c>
      <c r="U134" s="9"/>
    </row>
    <row r="135" spans="2:21" ht="14.4" thickBot="1" x14ac:dyDescent="0.35">
      <c r="B135" s="12">
        <v>3.6</v>
      </c>
      <c r="C135" s="6" t="s">
        <v>104</v>
      </c>
      <c r="D135" s="24" t="s">
        <v>99</v>
      </c>
      <c r="E135" s="39">
        <v>0.02</v>
      </c>
      <c r="F135" s="29">
        <f t="shared" si="60"/>
        <v>0</v>
      </c>
      <c r="G135" s="30">
        <f t="shared" si="60"/>
        <v>1000</v>
      </c>
      <c r="H135" s="30">
        <f t="shared" si="60"/>
        <v>0</v>
      </c>
      <c r="I135" s="30">
        <f t="shared" si="60"/>
        <v>0</v>
      </c>
      <c r="J135" s="31">
        <f t="shared" si="60"/>
        <v>0</v>
      </c>
      <c r="K135" s="32">
        <f t="shared" si="55"/>
        <v>1000</v>
      </c>
      <c r="L135"/>
      <c r="N135" s="13"/>
      <c r="O135" s="13">
        <v>1</v>
      </c>
      <c r="P135" s="14"/>
      <c r="Q135" s="14"/>
      <c r="R135" s="14"/>
      <c r="S135" s="9"/>
      <c r="T135" s="10">
        <f t="shared" si="61"/>
        <v>1</v>
      </c>
      <c r="U135" s="9"/>
    </row>
    <row r="136" spans="2:21" ht="14.4" thickBot="1" x14ac:dyDescent="0.35">
      <c r="B136" s="21" t="s">
        <v>105</v>
      </c>
      <c r="C136" s="18"/>
      <c r="D136" s="19"/>
      <c r="E136" s="38">
        <f t="shared" ref="E136:J136" si="62">SUM(E137:E138)</f>
        <v>0.02</v>
      </c>
      <c r="F136" s="28">
        <f t="shared" si="62"/>
        <v>0</v>
      </c>
      <c r="G136" s="28">
        <f t="shared" si="62"/>
        <v>1000</v>
      </c>
      <c r="H136" s="28">
        <f t="shared" si="62"/>
        <v>0</v>
      </c>
      <c r="I136" s="28">
        <f t="shared" si="62"/>
        <v>0</v>
      </c>
      <c r="J136" s="33">
        <f t="shared" si="62"/>
        <v>0</v>
      </c>
      <c r="K136" s="28">
        <f>SUM(F136:J136)</f>
        <v>1000</v>
      </c>
      <c r="L136"/>
      <c r="N136" s="2"/>
      <c r="O136" s="2"/>
      <c r="P136" s="2"/>
      <c r="Q136" s="2"/>
      <c r="R136" s="2"/>
      <c r="S136" s="9"/>
      <c r="T136" s="9"/>
      <c r="U136" s="9"/>
    </row>
    <row r="137" spans="2:21" ht="14.4" thickBot="1" x14ac:dyDescent="0.35">
      <c r="B137" s="12">
        <v>4.0999999999999996</v>
      </c>
      <c r="C137" s="6" t="s">
        <v>106</v>
      </c>
      <c r="D137" s="24" t="s">
        <v>89</v>
      </c>
      <c r="E137" s="39">
        <v>0.01</v>
      </c>
      <c r="F137" s="29">
        <f t="shared" ref="F137:J138" si="63">($E$13*$E137)*N137</f>
        <v>0</v>
      </c>
      <c r="G137" s="30">
        <f t="shared" si="63"/>
        <v>500</v>
      </c>
      <c r="H137" s="30">
        <f t="shared" si="63"/>
        <v>0</v>
      </c>
      <c r="I137" s="30">
        <f t="shared" si="63"/>
        <v>0</v>
      </c>
      <c r="J137" s="31">
        <f t="shared" si="63"/>
        <v>0</v>
      </c>
      <c r="K137" s="32">
        <f>SUM(F137:J137)</f>
        <v>500</v>
      </c>
      <c r="L137"/>
      <c r="N137" s="14"/>
      <c r="O137" s="13">
        <v>1</v>
      </c>
      <c r="P137" s="13"/>
      <c r="Q137" s="13"/>
      <c r="R137" s="13"/>
      <c r="S137" s="9"/>
      <c r="T137" s="10">
        <f>SUM(N137:R137)</f>
        <v>1</v>
      </c>
      <c r="U137" s="9"/>
    </row>
    <row r="138" spans="2:21" ht="14.4" thickBot="1" x14ac:dyDescent="0.35">
      <c r="B138" s="12">
        <v>4.2</v>
      </c>
      <c r="C138" s="6" t="s">
        <v>107</v>
      </c>
      <c r="D138" s="24" t="s">
        <v>89</v>
      </c>
      <c r="E138" s="39">
        <v>0.01</v>
      </c>
      <c r="F138" s="29">
        <f t="shared" si="63"/>
        <v>0</v>
      </c>
      <c r="G138" s="30">
        <f t="shared" si="63"/>
        <v>500</v>
      </c>
      <c r="H138" s="30">
        <f t="shared" si="63"/>
        <v>0</v>
      </c>
      <c r="I138" s="30">
        <f t="shared" si="63"/>
        <v>0</v>
      </c>
      <c r="J138" s="31">
        <f t="shared" si="63"/>
        <v>0</v>
      </c>
      <c r="K138" s="32">
        <f>SUM(F138:J138)</f>
        <v>500</v>
      </c>
      <c r="L138"/>
      <c r="N138" s="14"/>
      <c r="O138" s="13">
        <v>1</v>
      </c>
      <c r="P138" s="13"/>
      <c r="Q138" s="13"/>
      <c r="R138" s="13"/>
      <c r="S138" s="9"/>
      <c r="T138" s="10">
        <f>SUM(N138:R138)</f>
        <v>1</v>
      </c>
      <c r="U138" s="9"/>
    </row>
    <row r="139" spans="2:21" ht="14.4" thickBot="1" x14ac:dyDescent="0.35">
      <c r="B139" s="21" t="s">
        <v>108</v>
      </c>
      <c r="C139" s="18"/>
      <c r="D139" s="19"/>
      <c r="E139" s="38">
        <f t="shared" ref="E139:K139" si="64">SUM(E140:E142)</f>
        <v>4.9999999999999996E-2</v>
      </c>
      <c r="F139" s="28">
        <f t="shared" si="64"/>
        <v>0</v>
      </c>
      <c r="G139" s="28">
        <f t="shared" si="64"/>
        <v>2500</v>
      </c>
      <c r="H139" s="28">
        <f t="shared" si="64"/>
        <v>0</v>
      </c>
      <c r="I139" s="28">
        <f t="shared" si="64"/>
        <v>0</v>
      </c>
      <c r="J139" s="33">
        <f t="shared" si="64"/>
        <v>0</v>
      </c>
      <c r="K139" s="28">
        <f t="shared" si="64"/>
        <v>2500</v>
      </c>
      <c r="L139"/>
      <c r="N139" s="2"/>
      <c r="O139" s="2"/>
      <c r="P139" s="2"/>
      <c r="Q139" s="2"/>
      <c r="R139" s="2"/>
      <c r="S139" s="9"/>
      <c r="T139" s="9"/>
      <c r="U139" s="9"/>
    </row>
    <row r="140" spans="2:21" ht="27.75" customHeight="1" thickBot="1" x14ac:dyDescent="0.35">
      <c r="B140" s="12">
        <v>5.0999999999999996</v>
      </c>
      <c r="C140" s="6" t="s">
        <v>110</v>
      </c>
      <c r="D140" s="24" t="s">
        <v>111</v>
      </c>
      <c r="E140" s="39">
        <v>0.04</v>
      </c>
      <c r="F140" s="29">
        <f t="shared" ref="F140:J142" si="65">($E$13*$E140)*N140</f>
        <v>0</v>
      </c>
      <c r="G140" s="30">
        <f t="shared" si="65"/>
        <v>2000</v>
      </c>
      <c r="H140" s="30">
        <f t="shared" si="65"/>
        <v>0</v>
      </c>
      <c r="I140" s="30">
        <f t="shared" si="65"/>
        <v>0</v>
      </c>
      <c r="J140" s="31">
        <f t="shared" si="65"/>
        <v>0</v>
      </c>
      <c r="K140" s="32">
        <f t="shared" ref="K140:K148" si="66">SUM(F140:J140)</f>
        <v>2000</v>
      </c>
      <c r="L140"/>
      <c r="N140" s="14"/>
      <c r="O140" s="13">
        <v>1</v>
      </c>
      <c r="P140" s="16"/>
      <c r="Q140" s="16"/>
      <c r="R140" s="16"/>
      <c r="S140" s="9"/>
      <c r="T140" s="10">
        <f>SUM(N140:R140)</f>
        <v>1</v>
      </c>
      <c r="U140" s="9"/>
    </row>
    <row r="141" spans="2:21" ht="14.4" thickBot="1" x14ac:dyDescent="0.35">
      <c r="B141" s="12">
        <v>5.2</v>
      </c>
      <c r="C141" s="6" t="s">
        <v>112</v>
      </c>
      <c r="D141" s="24" t="s">
        <v>89</v>
      </c>
      <c r="E141" s="39">
        <v>5.0000000000000001E-3</v>
      </c>
      <c r="F141" s="29">
        <f t="shared" si="65"/>
        <v>0</v>
      </c>
      <c r="G141" s="30">
        <f t="shared" si="65"/>
        <v>250</v>
      </c>
      <c r="H141" s="30">
        <f t="shared" si="65"/>
        <v>0</v>
      </c>
      <c r="I141" s="30">
        <f t="shared" si="65"/>
        <v>0</v>
      </c>
      <c r="J141" s="31">
        <f t="shared" si="65"/>
        <v>0</v>
      </c>
      <c r="K141" s="32">
        <f t="shared" si="66"/>
        <v>250</v>
      </c>
      <c r="L141"/>
      <c r="N141" s="14"/>
      <c r="O141" s="13">
        <v>1</v>
      </c>
      <c r="P141" s="14"/>
      <c r="Q141" s="14"/>
      <c r="R141" s="14"/>
      <c r="S141" s="9"/>
      <c r="T141" s="10">
        <f>SUM(N141:R141)</f>
        <v>1</v>
      </c>
      <c r="U141" s="9"/>
    </row>
    <row r="142" spans="2:21" ht="14.4" thickBot="1" x14ac:dyDescent="0.35">
      <c r="B142" s="12">
        <v>5.3</v>
      </c>
      <c r="C142" s="6" t="s">
        <v>113</v>
      </c>
      <c r="D142" s="24" t="s">
        <v>89</v>
      </c>
      <c r="E142" s="39">
        <v>5.0000000000000001E-3</v>
      </c>
      <c r="F142" s="167">
        <f t="shared" si="65"/>
        <v>0</v>
      </c>
      <c r="G142" s="167">
        <f t="shared" si="65"/>
        <v>250</v>
      </c>
      <c r="H142" s="167">
        <f t="shared" si="65"/>
        <v>0</v>
      </c>
      <c r="I142" s="167">
        <f t="shared" si="65"/>
        <v>0</v>
      </c>
      <c r="J142" s="167">
        <f t="shared" si="65"/>
        <v>0</v>
      </c>
      <c r="K142" s="32">
        <f t="shared" si="66"/>
        <v>250</v>
      </c>
      <c r="L142"/>
      <c r="N142" s="14"/>
      <c r="O142" s="13">
        <v>1</v>
      </c>
      <c r="P142" s="14"/>
      <c r="Q142" s="14"/>
      <c r="R142" s="14"/>
      <c r="S142" s="9"/>
      <c r="T142" s="10">
        <f>SUM(N142:R142)</f>
        <v>1</v>
      </c>
      <c r="U142" s="9"/>
    </row>
    <row r="143" spans="2:21" ht="14.4" thickBot="1" x14ac:dyDescent="0.35">
      <c r="B143" s="21" t="s">
        <v>114</v>
      </c>
      <c r="C143" s="18"/>
      <c r="D143" s="19"/>
      <c r="E143" s="38">
        <f t="shared" ref="E143:J143" si="67">SUM(E144:E147)</f>
        <v>0.48000000000000004</v>
      </c>
      <c r="F143" s="28">
        <f t="shared" si="67"/>
        <v>1175</v>
      </c>
      <c r="G143" s="28">
        <f t="shared" si="67"/>
        <v>22825</v>
      </c>
      <c r="H143" s="28">
        <f t="shared" si="67"/>
        <v>0</v>
      </c>
      <c r="I143" s="28">
        <f t="shared" si="67"/>
        <v>0</v>
      </c>
      <c r="J143" s="33">
        <f t="shared" si="67"/>
        <v>0</v>
      </c>
      <c r="K143" s="28">
        <f t="shared" si="66"/>
        <v>24000</v>
      </c>
      <c r="L143"/>
      <c r="N143" s="2"/>
      <c r="O143" s="2"/>
      <c r="P143" s="2"/>
      <c r="Q143" s="2"/>
      <c r="R143" s="2"/>
      <c r="S143" s="9"/>
      <c r="T143" s="9"/>
      <c r="U143" s="9"/>
    </row>
    <row r="144" spans="2:21" ht="14.4" thickBot="1" x14ac:dyDescent="0.35">
      <c r="B144" s="12">
        <v>6.1</v>
      </c>
      <c r="C144" s="6" t="s">
        <v>116</v>
      </c>
      <c r="D144" s="24" t="s">
        <v>89</v>
      </c>
      <c r="E144" s="39">
        <v>0.01</v>
      </c>
      <c r="F144" s="29">
        <f t="shared" ref="F144:J147" si="68">($E$13*$E144)*N144</f>
        <v>175</v>
      </c>
      <c r="G144" s="30">
        <f t="shared" si="68"/>
        <v>325</v>
      </c>
      <c r="H144" s="30">
        <f t="shared" si="68"/>
        <v>0</v>
      </c>
      <c r="I144" s="30">
        <f t="shared" si="68"/>
        <v>0</v>
      </c>
      <c r="J144" s="31">
        <f t="shared" si="68"/>
        <v>0</v>
      </c>
      <c r="K144" s="32">
        <f t="shared" si="66"/>
        <v>500</v>
      </c>
      <c r="L144"/>
      <c r="N144" s="13">
        <v>0.35</v>
      </c>
      <c r="O144" s="13">
        <v>0.65</v>
      </c>
      <c r="P144" s="16"/>
      <c r="Q144" s="16"/>
      <c r="R144" s="16"/>
      <c r="S144" s="9"/>
      <c r="T144" s="10">
        <f>SUM(N144:R144)</f>
        <v>1</v>
      </c>
      <c r="U144" s="9"/>
    </row>
    <row r="145" spans="2:21" ht="28.2" thickBot="1" x14ac:dyDescent="0.35">
      <c r="B145" s="12">
        <v>6.2</v>
      </c>
      <c r="C145" s="6" t="s">
        <v>118</v>
      </c>
      <c r="D145" s="24" t="s">
        <v>99</v>
      </c>
      <c r="E145" s="39">
        <v>0.43</v>
      </c>
      <c r="F145" s="29">
        <f t="shared" si="68"/>
        <v>0</v>
      </c>
      <c r="G145" s="30">
        <f t="shared" si="68"/>
        <v>21500</v>
      </c>
      <c r="H145" s="30">
        <f t="shared" si="68"/>
        <v>0</v>
      </c>
      <c r="I145" s="30">
        <f t="shared" si="68"/>
        <v>0</v>
      </c>
      <c r="J145" s="31">
        <f t="shared" si="68"/>
        <v>0</v>
      </c>
      <c r="K145" s="32">
        <f t="shared" si="66"/>
        <v>21500</v>
      </c>
      <c r="L145"/>
      <c r="N145" s="13"/>
      <c r="O145" s="13">
        <v>1</v>
      </c>
      <c r="P145" s="16"/>
      <c r="Q145" s="16"/>
      <c r="R145" s="16"/>
      <c r="S145" s="9"/>
      <c r="T145" s="10">
        <f>SUM(N145:R145)</f>
        <v>1</v>
      </c>
      <c r="U145" s="9"/>
    </row>
    <row r="146" spans="2:21" ht="28.2" thickBot="1" x14ac:dyDescent="0.35">
      <c r="B146" s="12">
        <v>6.3</v>
      </c>
      <c r="C146" s="6" t="s">
        <v>119</v>
      </c>
      <c r="D146" s="24" t="s">
        <v>89</v>
      </c>
      <c r="E146" s="39">
        <v>0.02</v>
      </c>
      <c r="F146" s="29">
        <f t="shared" si="68"/>
        <v>1000</v>
      </c>
      <c r="G146" s="29">
        <f t="shared" si="68"/>
        <v>0</v>
      </c>
      <c r="H146" s="30">
        <f t="shared" si="68"/>
        <v>0</v>
      </c>
      <c r="I146" s="30">
        <f t="shared" si="68"/>
        <v>0</v>
      </c>
      <c r="J146" s="31">
        <f t="shared" si="68"/>
        <v>0</v>
      </c>
      <c r="K146" s="32">
        <f t="shared" si="66"/>
        <v>1000</v>
      </c>
      <c r="L146"/>
      <c r="N146" s="13">
        <v>1</v>
      </c>
      <c r="O146" s="13"/>
      <c r="P146" s="16"/>
      <c r="Q146" s="16"/>
      <c r="R146" s="16"/>
      <c r="S146" s="9"/>
      <c r="T146" s="10">
        <f>SUM(N146:R146)</f>
        <v>1</v>
      </c>
      <c r="U146" s="9"/>
    </row>
    <row r="147" spans="2:21" ht="28.2" thickBot="1" x14ac:dyDescent="0.35">
      <c r="B147" s="12">
        <v>6.4</v>
      </c>
      <c r="C147" s="6" t="s">
        <v>120</v>
      </c>
      <c r="D147" s="24" t="s">
        <v>89</v>
      </c>
      <c r="E147" s="39">
        <v>0.02</v>
      </c>
      <c r="F147" s="29">
        <f t="shared" si="68"/>
        <v>0</v>
      </c>
      <c r="G147" s="30">
        <f t="shared" si="68"/>
        <v>1000</v>
      </c>
      <c r="H147" s="30">
        <f t="shared" si="68"/>
        <v>0</v>
      </c>
      <c r="I147" s="30">
        <f t="shared" si="68"/>
        <v>0</v>
      </c>
      <c r="J147" s="31">
        <f t="shared" si="68"/>
        <v>0</v>
      </c>
      <c r="K147" s="32">
        <f t="shared" si="66"/>
        <v>1000</v>
      </c>
      <c r="L147"/>
      <c r="N147" s="13"/>
      <c r="O147" s="13">
        <v>1</v>
      </c>
      <c r="P147" s="16"/>
      <c r="Q147" s="16"/>
      <c r="R147" s="16"/>
      <c r="S147" s="9"/>
      <c r="T147" s="10">
        <f>SUM(N147:R147)</f>
        <v>1</v>
      </c>
      <c r="U147" s="9"/>
    </row>
    <row r="148" spans="2:21" ht="14.4" thickBot="1" x14ac:dyDescent="0.35">
      <c r="B148" s="21" t="s">
        <v>121</v>
      </c>
      <c r="C148" s="18"/>
      <c r="D148" s="19"/>
      <c r="E148" s="38">
        <f t="shared" ref="E148:J148" si="69">SUM(E149:E150)</f>
        <v>0</v>
      </c>
      <c r="F148" s="28">
        <f t="shared" si="69"/>
        <v>0</v>
      </c>
      <c r="G148" s="28">
        <f t="shared" si="69"/>
        <v>0</v>
      </c>
      <c r="H148" s="28">
        <f t="shared" si="69"/>
        <v>0</v>
      </c>
      <c r="I148" s="28">
        <f t="shared" si="69"/>
        <v>0</v>
      </c>
      <c r="J148" s="33">
        <f t="shared" si="69"/>
        <v>0</v>
      </c>
      <c r="K148" s="28">
        <f t="shared" si="66"/>
        <v>0</v>
      </c>
      <c r="L148"/>
      <c r="N148" s="2"/>
      <c r="O148" s="2"/>
      <c r="P148" s="2"/>
      <c r="Q148" s="2"/>
      <c r="R148" s="2"/>
      <c r="S148" s="9"/>
      <c r="T148" s="9"/>
      <c r="U148" s="9"/>
    </row>
    <row r="149" spans="2:21" ht="28.2" thickBot="1" x14ac:dyDescent="0.35">
      <c r="B149" s="12">
        <v>7.1</v>
      </c>
      <c r="C149" s="6" t="s">
        <v>123</v>
      </c>
      <c r="D149" s="24" t="s">
        <v>124</v>
      </c>
      <c r="E149" s="194">
        <v>0</v>
      </c>
      <c r="F149" s="29">
        <f t="shared" ref="F149:J150" si="70">($E$13*$E149)*N149</f>
        <v>0</v>
      </c>
      <c r="G149" s="30">
        <f t="shared" si="70"/>
        <v>0</v>
      </c>
      <c r="H149" s="30">
        <f t="shared" si="70"/>
        <v>0</v>
      </c>
      <c r="I149" s="30">
        <f t="shared" si="70"/>
        <v>0</v>
      </c>
      <c r="J149" s="31">
        <f t="shared" si="70"/>
        <v>0</v>
      </c>
      <c r="K149" s="32">
        <f>SUM(F149:J149)</f>
        <v>0</v>
      </c>
      <c r="L149"/>
      <c r="N149" s="13">
        <v>0.25</v>
      </c>
      <c r="O149" s="13">
        <v>0.75</v>
      </c>
      <c r="P149" s="13">
        <v>0</v>
      </c>
      <c r="Q149" s="14"/>
      <c r="R149" s="14"/>
      <c r="S149" s="9"/>
      <c r="T149" s="10">
        <f>SUM(N149:R149)</f>
        <v>1</v>
      </c>
      <c r="U149" s="9"/>
    </row>
    <row r="150" spans="2:21" ht="14.4" thickBot="1" x14ac:dyDescent="0.35">
      <c r="B150" s="12">
        <v>7.2</v>
      </c>
      <c r="C150" s="6" t="s">
        <v>125</v>
      </c>
      <c r="D150" s="24" t="s">
        <v>89</v>
      </c>
      <c r="E150" s="194">
        <v>0</v>
      </c>
      <c r="F150" s="29">
        <f t="shared" si="70"/>
        <v>0</v>
      </c>
      <c r="G150" s="30">
        <f t="shared" si="70"/>
        <v>0</v>
      </c>
      <c r="H150" s="30">
        <f t="shared" si="70"/>
        <v>0</v>
      </c>
      <c r="I150" s="30">
        <f t="shared" si="70"/>
        <v>0</v>
      </c>
      <c r="J150" s="31">
        <f t="shared" si="70"/>
        <v>0</v>
      </c>
      <c r="K150" s="32">
        <f>SUM(F150:J150)</f>
        <v>0</v>
      </c>
      <c r="L150"/>
      <c r="N150" s="13">
        <v>0.25</v>
      </c>
      <c r="O150" s="13">
        <v>0.75</v>
      </c>
      <c r="P150" s="13">
        <v>0</v>
      </c>
      <c r="Q150" s="14"/>
      <c r="R150" s="14"/>
      <c r="S150" s="9"/>
      <c r="T150" s="10">
        <f>SUM(N150:R150)</f>
        <v>1</v>
      </c>
      <c r="U150" s="9"/>
    </row>
    <row r="151" spans="2:21" ht="14.4" thickBot="1" x14ac:dyDescent="0.35">
      <c r="B151" s="19" t="s">
        <v>126</v>
      </c>
      <c r="C151" s="20"/>
      <c r="D151" s="19"/>
      <c r="E151" s="38">
        <f t="shared" ref="E151:J151" si="71">SUM(E152:E161)</f>
        <v>9.9999999999999992E-2</v>
      </c>
      <c r="F151" s="28">
        <f t="shared" si="71"/>
        <v>150</v>
      </c>
      <c r="G151" s="28">
        <f t="shared" si="71"/>
        <v>3500</v>
      </c>
      <c r="H151" s="28">
        <f t="shared" si="71"/>
        <v>450</v>
      </c>
      <c r="I151" s="28">
        <f t="shared" si="71"/>
        <v>450</v>
      </c>
      <c r="J151" s="33">
        <f t="shared" si="71"/>
        <v>450</v>
      </c>
      <c r="K151" s="28">
        <f>SUM(F151:J151)</f>
        <v>5000</v>
      </c>
      <c r="L151"/>
      <c r="N151" s="2"/>
      <c r="O151" s="2"/>
      <c r="P151" s="2"/>
      <c r="Q151" s="2"/>
      <c r="R151" s="2"/>
      <c r="S151" s="9"/>
      <c r="T151" s="9"/>
      <c r="U151" s="9"/>
    </row>
    <row r="152" spans="2:21" ht="14.4" thickBot="1" x14ac:dyDescent="0.35">
      <c r="B152" s="12">
        <v>8.1</v>
      </c>
      <c r="C152" s="6" t="s">
        <v>128</v>
      </c>
      <c r="D152" s="24" t="s">
        <v>99</v>
      </c>
      <c r="E152" s="39">
        <v>0.02</v>
      </c>
      <c r="F152" s="29">
        <f>($E$13*$E152)*N152</f>
        <v>0</v>
      </c>
      <c r="G152" s="30">
        <f>($E$13*$E152)*O152</f>
        <v>1000</v>
      </c>
      <c r="H152" s="30">
        <f>($E$13*$E152)*P152</f>
        <v>0</v>
      </c>
      <c r="I152" s="30">
        <f>($E$13*$E152)*Q152</f>
        <v>0</v>
      </c>
      <c r="J152" s="31">
        <f>($E$13*$E152)*R152</f>
        <v>0</v>
      </c>
      <c r="K152" s="32">
        <f>SUM(F152:J152)</f>
        <v>1000</v>
      </c>
      <c r="L152"/>
      <c r="N152" s="14"/>
      <c r="O152" s="13">
        <v>1</v>
      </c>
      <c r="P152" s="14"/>
      <c r="Q152" s="14"/>
      <c r="R152" s="14"/>
      <c r="S152" s="9"/>
      <c r="T152" s="10">
        <f t="shared" ref="T152:T161" si="72">SUM(N152:R152)</f>
        <v>1</v>
      </c>
      <c r="U152" s="9"/>
    </row>
    <row r="153" spans="2:21" ht="14.4" thickBot="1" x14ac:dyDescent="0.35">
      <c r="B153" s="12">
        <v>8.1999999999999993</v>
      </c>
      <c r="C153" s="6" t="s">
        <v>129</v>
      </c>
      <c r="D153" s="24" t="s">
        <v>89</v>
      </c>
      <c r="E153" s="39">
        <v>0.01</v>
      </c>
      <c r="F153" s="29">
        <f t="shared" ref="F153:F161" si="73">($E$13*$E153)*N153</f>
        <v>0</v>
      </c>
      <c r="G153" s="30">
        <f t="shared" ref="G153:G161" si="74">($E$13*$E153)*O153</f>
        <v>500</v>
      </c>
      <c r="H153" s="30">
        <f t="shared" ref="H153:H161" si="75">($E$13*$E153)*P153</f>
        <v>0</v>
      </c>
      <c r="I153" s="30">
        <f t="shared" ref="I153:I161" si="76">($E$13*$E153)*Q153</f>
        <v>0</v>
      </c>
      <c r="J153" s="31">
        <f t="shared" ref="J153:J161" si="77">($E$13*$E153)*R153</f>
        <v>0</v>
      </c>
      <c r="K153" s="32">
        <f t="shared" ref="K153:K161" si="78">SUM(F153:J153)</f>
        <v>500</v>
      </c>
      <c r="L153"/>
      <c r="N153" s="14"/>
      <c r="O153" s="13">
        <v>1</v>
      </c>
      <c r="P153" s="14"/>
      <c r="Q153" s="14"/>
      <c r="R153" s="14"/>
      <c r="S153" s="9"/>
      <c r="T153" s="10">
        <f t="shared" si="72"/>
        <v>1</v>
      </c>
      <c r="U153" s="9"/>
    </row>
    <row r="154" spans="2:21" ht="14.4" thickBot="1" x14ac:dyDescent="0.35">
      <c r="B154" s="12">
        <v>8.3000000000000007</v>
      </c>
      <c r="C154" s="6" t="s">
        <v>130</v>
      </c>
      <c r="D154" s="24" t="s">
        <v>89</v>
      </c>
      <c r="E154" s="39">
        <v>5.0000000000000001E-3</v>
      </c>
      <c r="F154" s="29">
        <f t="shared" si="73"/>
        <v>0</v>
      </c>
      <c r="G154" s="30">
        <f t="shared" si="74"/>
        <v>250</v>
      </c>
      <c r="H154" s="30">
        <f t="shared" si="75"/>
        <v>0</v>
      </c>
      <c r="I154" s="30">
        <f t="shared" si="76"/>
        <v>0</v>
      </c>
      <c r="J154" s="31">
        <f t="shared" si="77"/>
        <v>0</v>
      </c>
      <c r="K154" s="32">
        <f t="shared" si="78"/>
        <v>250</v>
      </c>
      <c r="L154"/>
      <c r="N154" s="14"/>
      <c r="O154" s="13">
        <v>1</v>
      </c>
      <c r="P154" s="14"/>
      <c r="Q154" s="14"/>
      <c r="R154" s="14"/>
      <c r="S154" s="9"/>
      <c r="T154" s="10">
        <f t="shared" si="72"/>
        <v>1</v>
      </c>
      <c r="U154" s="9"/>
    </row>
    <row r="155" spans="2:21" ht="14.4" thickBot="1" x14ac:dyDescent="0.35">
      <c r="B155" s="12">
        <v>8.4</v>
      </c>
      <c r="C155" s="6" t="s">
        <v>131</v>
      </c>
      <c r="D155" s="24" t="s">
        <v>89</v>
      </c>
      <c r="E155" s="39">
        <v>5.0000000000000001E-3</v>
      </c>
      <c r="F155" s="29">
        <f t="shared" si="73"/>
        <v>75</v>
      </c>
      <c r="G155" s="30">
        <f t="shared" si="74"/>
        <v>175</v>
      </c>
      <c r="H155" s="30">
        <f t="shared" si="75"/>
        <v>0</v>
      </c>
      <c r="I155" s="30">
        <f t="shared" si="76"/>
        <v>0</v>
      </c>
      <c r="J155" s="31">
        <f t="shared" si="77"/>
        <v>0</v>
      </c>
      <c r="K155" s="32">
        <f t="shared" si="78"/>
        <v>250</v>
      </c>
      <c r="L155"/>
      <c r="N155" s="13">
        <v>0.3</v>
      </c>
      <c r="O155" s="13">
        <v>0.7</v>
      </c>
      <c r="P155" s="14"/>
      <c r="Q155" s="14"/>
      <c r="R155" s="14"/>
      <c r="S155" s="9"/>
      <c r="T155" s="10">
        <f t="shared" si="72"/>
        <v>1</v>
      </c>
      <c r="U155" s="9"/>
    </row>
    <row r="156" spans="2:21" ht="14.4" thickBot="1" x14ac:dyDescent="0.35">
      <c r="B156" s="12">
        <v>8.5</v>
      </c>
      <c r="C156" s="6" t="s">
        <v>132</v>
      </c>
      <c r="D156" s="24" t="s">
        <v>89</v>
      </c>
      <c r="E156" s="39">
        <v>5.0000000000000001E-3</v>
      </c>
      <c r="F156" s="29">
        <f t="shared" si="73"/>
        <v>0</v>
      </c>
      <c r="G156" s="29">
        <f t="shared" si="74"/>
        <v>250</v>
      </c>
      <c r="H156" s="29">
        <f t="shared" si="75"/>
        <v>0</v>
      </c>
      <c r="I156" s="29">
        <f t="shared" si="76"/>
        <v>0</v>
      </c>
      <c r="J156" s="29">
        <f t="shared" si="77"/>
        <v>0</v>
      </c>
      <c r="K156" s="32">
        <f t="shared" si="78"/>
        <v>250</v>
      </c>
      <c r="L156"/>
      <c r="N156" s="13"/>
      <c r="O156" s="13">
        <v>1</v>
      </c>
      <c r="P156" s="14"/>
      <c r="Q156" s="14"/>
      <c r="R156" s="14"/>
      <c r="S156" s="9"/>
      <c r="T156" s="10">
        <f t="shared" si="72"/>
        <v>1</v>
      </c>
      <c r="U156" s="9"/>
    </row>
    <row r="157" spans="2:21" ht="28.2" thickBot="1" x14ac:dyDescent="0.35">
      <c r="B157" s="12">
        <v>8.6</v>
      </c>
      <c r="C157" s="6" t="s">
        <v>133</v>
      </c>
      <c r="D157" s="24" t="s">
        <v>89</v>
      </c>
      <c r="E157" s="39">
        <v>5.0000000000000001E-3</v>
      </c>
      <c r="F157" s="29">
        <f t="shared" si="73"/>
        <v>0</v>
      </c>
      <c r="G157" s="29">
        <f t="shared" si="74"/>
        <v>250</v>
      </c>
      <c r="H157" s="29">
        <f t="shared" si="75"/>
        <v>0</v>
      </c>
      <c r="I157" s="29">
        <f t="shared" si="76"/>
        <v>0</v>
      </c>
      <c r="J157" s="167">
        <f t="shared" si="77"/>
        <v>0</v>
      </c>
      <c r="K157" s="32">
        <f t="shared" si="78"/>
        <v>250</v>
      </c>
      <c r="L157"/>
      <c r="N157" s="13"/>
      <c r="O157" s="13">
        <v>1</v>
      </c>
      <c r="P157" s="14"/>
      <c r="Q157" s="14"/>
      <c r="R157" s="14"/>
      <c r="S157" s="9"/>
      <c r="T157" s="10">
        <f t="shared" si="72"/>
        <v>1</v>
      </c>
      <c r="U157" s="9"/>
    </row>
    <row r="158" spans="2:21" ht="28.2" thickBot="1" x14ac:dyDescent="0.35">
      <c r="B158" s="12">
        <v>8.6999999999999993</v>
      </c>
      <c r="C158" s="6" t="s">
        <v>134</v>
      </c>
      <c r="D158" s="24" t="s">
        <v>89</v>
      </c>
      <c r="E158" s="39">
        <v>5.0000000000000001E-3</v>
      </c>
      <c r="F158" s="29">
        <f t="shared" si="73"/>
        <v>0</v>
      </c>
      <c r="G158" s="29">
        <f t="shared" si="74"/>
        <v>250</v>
      </c>
      <c r="H158" s="29">
        <f t="shared" si="75"/>
        <v>0</v>
      </c>
      <c r="I158" s="29">
        <f t="shared" si="76"/>
        <v>0</v>
      </c>
      <c r="J158" s="167">
        <f t="shared" si="77"/>
        <v>0</v>
      </c>
      <c r="K158" s="32">
        <f t="shared" si="78"/>
        <v>250</v>
      </c>
      <c r="L158"/>
      <c r="N158" s="13"/>
      <c r="O158" s="13">
        <v>1</v>
      </c>
      <c r="P158" s="14"/>
      <c r="Q158" s="14"/>
      <c r="R158" s="14"/>
      <c r="S158" s="9"/>
      <c r="T158" s="10">
        <f t="shared" si="72"/>
        <v>1</v>
      </c>
      <c r="U158" s="9"/>
    </row>
    <row r="159" spans="2:21" ht="28.2" thickBot="1" x14ac:dyDescent="0.35">
      <c r="B159" s="12">
        <v>8.8000000000000007</v>
      </c>
      <c r="C159" s="6" t="s">
        <v>135</v>
      </c>
      <c r="D159" s="24" t="s">
        <v>89</v>
      </c>
      <c r="E159" s="39">
        <v>0.01</v>
      </c>
      <c r="F159" s="29">
        <f t="shared" si="73"/>
        <v>0</v>
      </c>
      <c r="G159" s="30">
        <f t="shared" si="74"/>
        <v>500</v>
      </c>
      <c r="H159" s="30">
        <f t="shared" si="75"/>
        <v>0</v>
      </c>
      <c r="I159" s="30">
        <f t="shared" si="76"/>
        <v>0</v>
      </c>
      <c r="J159" s="31">
        <f t="shared" si="77"/>
        <v>0</v>
      </c>
      <c r="K159" s="32">
        <f t="shared" si="78"/>
        <v>500</v>
      </c>
      <c r="L159"/>
      <c r="N159" s="13"/>
      <c r="O159" s="13">
        <v>1</v>
      </c>
      <c r="P159" s="14"/>
      <c r="Q159" s="14"/>
      <c r="R159" s="14"/>
      <c r="S159" s="9"/>
      <c r="T159" s="10">
        <f t="shared" si="72"/>
        <v>1</v>
      </c>
      <c r="U159" s="9"/>
    </row>
    <row r="160" spans="2:21" ht="28.2" thickBot="1" x14ac:dyDescent="0.35">
      <c r="B160" s="22">
        <v>8.9</v>
      </c>
      <c r="C160" s="6" t="s">
        <v>136</v>
      </c>
      <c r="D160" s="24" t="s">
        <v>89</v>
      </c>
      <c r="E160" s="39">
        <v>5.0000000000000001E-3</v>
      </c>
      <c r="F160" s="29">
        <f t="shared" si="73"/>
        <v>75</v>
      </c>
      <c r="G160" s="30">
        <f t="shared" si="74"/>
        <v>175</v>
      </c>
      <c r="H160" s="30">
        <f t="shared" si="75"/>
        <v>0</v>
      </c>
      <c r="I160" s="30">
        <f t="shared" si="76"/>
        <v>0</v>
      </c>
      <c r="J160" s="31">
        <f t="shared" si="77"/>
        <v>0</v>
      </c>
      <c r="K160" s="32">
        <f t="shared" si="78"/>
        <v>250</v>
      </c>
      <c r="L160"/>
      <c r="N160" s="13">
        <v>0.3</v>
      </c>
      <c r="O160" s="13">
        <v>0.7</v>
      </c>
      <c r="P160" s="14"/>
      <c r="Q160" s="14"/>
      <c r="R160" s="14"/>
      <c r="S160" s="9"/>
      <c r="T160" s="10">
        <f t="shared" si="72"/>
        <v>1</v>
      </c>
      <c r="U160" s="9"/>
    </row>
    <row r="161" spans="2:21" ht="15.6" thickBot="1" x14ac:dyDescent="0.35">
      <c r="B161" s="12" t="s">
        <v>137</v>
      </c>
      <c r="C161" s="6" t="s">
        <v>138</v>
      </c>
      <c r="D161" s="6" t="s">
        <v>124</v>
      </c>
      <c r="E161" s="39">
        <v>0.03</v>
      </c>
      <c r="F161" s="29">
        <f t="shared" si="73"/>
        <v>0</v>
      </c>
      <c r="G161" s="30">
        <f t="shared" si="74"/>
        <v>150</v>
      </c>
      <c r="H161" s="30">
        <f t="shared" si="75"/>
        <v>450</v>
      </c>
      <c r="I161" s="30">
        <f t="shared" si="76"/>
        <v>450</v>
      </c>
      <c r="J161" s="31">
        <f t="shared" si="77"/>
        <v>450</v>
      </c>
      <c r="K161" s="32">
        <f t="shared" si="78"/>
        <v>1500</v>
      </c>
      <c r="L161"/>
      <c r="N161" s="13">
        <v>0</v>
      </c>
      <c r="O161" s="13">
        <v>0.1</v>
      </c>
      <c r="P161" s="13">
        <v>0.3</v>
      </c>
      <c r="Q161" s="13">
        <v>0.3</v>
      </c>
      <c r="R161" s="13">
        <v>0.3</v>
      </c>
      <c r="S161" s="9"/>
      <c r="T161" s="10">
        <f t="shared" si="72"/>
        <v>1</v>
      </c>
      <c r="U161" s="9"/>
    </row>
    <row r="162" spans="2:21" ht="14.4" thickBot="1" x14ac:dyDescent="0.35">
      <c r="B162" s="19" t="s">
        <v>139</v>
      </c>
      <c r="C162" s="20"/>
      <c r="D162" s="19"/>
      <c r="E162" s="38">
        <f t="shared" ref="E162:J162" si="79">SUM(E163)</f>
        <v>0.1</v>
      </c>
      <c r="F162" s="28">
        <f t="shared" si="79"/>
        <v>0</v>
      </c>
      <c r="G162" s="28">
        <f t="shared" si="79"/>
        <v>500</v>
      </c>
      <c r="H162" s="28">
        <f t="shared" si="79"/>
        <v>1500</v>
      </c>
      <c r="I162" s="28">
        <f t="shared" si="79"/>
        <v>1500</v>
      </c>
      <c r="J162" s="33">
        <f t="shared" si="79"/>
        <v>1500</v>
      </c>
      <c r="K162" s="28">
        <f>SUM(F162:J162)</f>
        <v>5000</v>
      </c>
      <c r="L162"/>
      <c r="N162" s="2"/>
      <c r="O162" s="2"/>
      <c r="P162" s="2"/>
      <c r="Q162" s="2"/>
      <c r="R162" s="2"/>
      <c r="S162" s="9"/>
      <c r="T162" s="9"/>
      <c r="U162" s="9"/>
    </row>
    <row r="163" spans="2:21" ht="28.2" thickBot="1" x14ac:dyDescent="0.35">
      <c r="B163" s="12">
        <v>9.1</v>
      </c>
      <c r="C163" s="6" t="s">
        <v>142</v>
      </c>
      <c r="D163" s="25" t="s">
        <v>160</v>
      </c>
      <c r="E163" s="40">
        <v>0.1</v>
      </c>
      <c r="F163" s="29">
        <f>($E$13*$E163)*N163</f>
        <v>0</v>
      </c>
      <c r="G163" s="30">
        <f>($E$13*$E163)*O163</f>
        <v>500</v>
      </c>
      <c r="H163" s="30">
        <f>($E$13*$E163)*P163</f>
        <v>1500</v>
      </c>
      <c r="I163" s="30">
        <f>($E$13*$E163)*Q163</f>
        <v>1500</v>
      </c>
      <c r="J163" s="31">
        <f>($E$13*$E163)*R163</f>
        <v>1500</v>
      </c>
      <c r="K163" s="32">
        <f>SUM(F163:J163)</f>
        <v>5000</v>
      </c>
      <c r="L163"/>
      <c r="N163" s="13">
        <v>0</v>
      </c>
      <c r="O163" s="13">
        <v>0.1</v>
      </c>
      <c r="P163" s="13">
        <v>0.3</v>
      </c>
      <c r="Q163" s="13">
        <v>0.3</v>
      </c>
      <c r="R163" s="13">
        <v>0.3</v>
      </c>
      <c r="S163" s="9"/>
      <c r="T163" s="10">
        <f>SUM(N163:R163)</f>
        <v>1</v>
      </c>
      <c r="U163" s="9"/>
    </row>
    <row r="164" spans="2:21" ht="14.4" thickBot="1" x14ac:dyDescent="0.35">
      <c r="B164" s="101" t="s">
        <v>146</v>
      </c>
      <c r="C164" s="102"/>
      <c r="D164" s="102"/>
      <c r="E164" s="102"/>
      <c r="F164" s="103"/>
      <c r="G164" s="103"/>
      <c r="H164" s="103"/>
      <c r="I164" s="103"/>
      <c r="J164" s="103"/>
      <c r="K164" s="28"/>
      <c r="L164"/>
      <c r="N164" s="7"/>
      <c r="O164" s="7"/>
      <c r="P164" s="7"/>
      <c r="Q164" s="7"/>
      <c r="R164" s="7"/>
      <c r="S164" s="7"/>
      <c r="T164" s="7"/>
      <c r="U164" s="7"/>
    </row>
    <row r="165" spans="2:21" ht="14.4" thickBot="1" x14ac:dyDescent="0.35">
      <c r="B165" s="105"/>
      <c r="C165" s="106" t="s">
        <v>147</v>
      </c>
      <c r="D165" s="107"/>
      <c r="E165" s="195">
        <f>SUM(E162,E151,E148,E143,E139,E136,E129,E125,E122)</f>
        <v>1</v>
      </c>
      <c r="F165" s="108">
        <f t="shared" ref="F165:K165" si="80">SUM(F123:F124,F126:F128,F130:F135,F137:F138,F140:F142,F144:F147,F149:F150,F152:F161,F163)</f>
        <v>11825</v>
      </c>
      <c r="G165" s="108">
        <f t="shared" si="80"/>
        <v>32325</v>
      </c>
      <c r="H165" s="108">
        <f t="shared" si="80"/>
        <v>1950</v>
      </c>
      <c r="I165" s="108">
        <f t="shared" si="80"/>
        <v>1950</v>
      </c>
      <c r="J165" s="108">
        <f t="shared" si="80"/>
        <v>1950</v>
      </c>
      <c r="K165" s="28">
        <f t="shared" si="80"/>
        <v>50000</v>
      </c>
      <c r="L165"/>
      <c r="N165" s="7"/>
      <c r="O165" s="7"/>
      <c r="P165" s="7"/>
      <c r="Q165" s="7"/>
      <c r="R165" s="7"/>
      <c r="S165" s="7"/>
      <c r="T165" s="7"/>
      <c r="U165" s="7"/>
    </row>
    <row r="166" spans="2:21" ht="14.4" thickBot="1" x14ac:dyDescent="0.35">
      <c r="B166" s="111"/>
      <c r="C166" s="112" t="s">
        <v>166</v>
      </c>
      <c r="D166" s="107"/>
      <c r="E166" s="107"/>
      <c r="F166" s="108">
        <f>Exh3B_DNSC!E41</f>
        <v>3000</v>
      </c>
      <c r="G166" s="108">
        <f>Exh3B_DNSC!F41</f>
        <v>2500</v>
      </c>
      <c r="H166" s="108">
        <f>Exh3B_DNSC!G41</f>
        <v>2500</v>
      </c>
      <c r="I166" s="108">
        <f>Exh3B_DNSC!H41</f>
        <v>2500</v>
      </c>
      <c r="J166" s="109">
        <f>Exh3B_DNSC!I41</f>
        <v>2500</v>
      </c>
      <c r="K166" s="28">
        <f>Exh3B_DNSC!J41</f>
        <v>13000</v>
      </c>
      <c r="L166"/>
      <c r="N166" s="7"/>
      <c r="O166" s="7"/>
      <c r="P166" s="7"/>
      <c r="Q166" s="7"/>
      <c r="R166" s="7"/>
      <c r="S166" s="7"/>
      <c r="T166" s="7"/>
      <c r="U166" s="7"/>
    </row>
    <row r="167" spans="2:21" ht="14.4" thickBot="1" x14ac:dyDescent="0.35">
      <c r="B167" s="291" t="s">
        <v>149</v>
      </c>
      <c r="C167" s="292"/>
      <c r="D167" s="113"/>
      <c r="E167" s="113"/>
      <c r="F167" s="114">
        <f t="shared" ref="F167:K167" si="81">SUM(F165:F166)</f>
        <v>14825</v>
      </c>
      <c r="G167" s="114">
        <f t="shared" si="81"/>
        <v>34825</v>
      </c>
      <c r="H167" s="114">
        <f t="shared" si="81"/>
        <v>4450</v>
      </c>
      <c r="I167" s="114">
        <f t="shared" si="81"/>
        <v>4450</v>
      </c>
      <c r="J167" s="115">
        <f t="shared" si="81"/>
        <v>4450</v>
      </c>
      <c r="K167" s="28">
        <f t="shared" si="81"/>
        <v>63000</v>
      </c>
      <c r="L167"/>
      <c r="N167" s="7"/>
      <c r="O167" s="7"/>
      <c r="P167" s="7"/>
      <c r="Q167" s="7"/>
      <c r="R167" s="7"/>
      <c r="S167" s="7"/>
      <c r="T167" s="7"/>
      <c r="U167" s="7"/>
    </row>
    <row r="170" spans="2:21" ht="14.4" thickBot="1" x14ac:dyDescent="0.35">
      <c r="B170" s="289" t="s">
        <v>167</v>
      </c>
      <c r="C170" s="289"/>
      <c r="D170" s="289"/>
      <c r="E170" s="289"/>
      <c r="F170" s="289"/>
      <c r="G170" s="289"/>
      <c r="H170" s="289"/>
      <c r="I170" s="289"/>
      <c r="J170" s="289"/>
      <c r="K170" s="289"/>
      <c r="L170" s="290"/>
      <c r="N170" s="299" t="s">
        <v>168</v>
      </c>
      <c r="O170" s="299"/>
      <c r="P170" s="299"/>
      <c r="Q170" s="299"/>
      <c r="R170" s="299"/>
      <c r="S170" s="8"/>
      <c r="T170" s="8"/>
    </row>
    <row r="171" spans="2:21" ht="42" thickBot="1" x14ac:dyDescent="0.35">
      <c r="B171" s="11" t="s">
        <v>75</v>
      </c>
      <c r="C171" s="4" t="s">
        <v>76</v>
      </c>
      <c r="D171" s="23" t="s">
        <v>77</v>
      </c>
      <c r="E171" s="26" t="s">
        <v>164</v>
      </c>
      <c r="F171" s="5" t="s">
        <v>79</v>
      </c>
      <c r="G171" s="4" t="s">
        <v>80</v>
      </c>
      <c r="H171" s="4" t="s">
        <v>81</v>
      </c>
      <c r="I171" s="4" t="s">
        <v>82</v>
      </c>
      <c r="J171" s="23" t="s">
        <v>83</v>
      </c>
      <c r="K171" s="26" t="s">
        <v>84</v>
      </c>
      <c r="L171" s="188"/>
      <c r="N171" s="4" t="s">
        <v>152</v>
      </c>
      <c r="O171" s="4" t="s">
        <v>153</v>
      </c>
      <c r="P171" s="4" t="s">
        <v>154</v>
      </c>
      <c r="Q171" s="4" t="s">
        <v>155</v>
      </c>
      <c r="R171" s="4" t="s">
        <v>156</v>
      </c>
      <c r="S171" s="9"/>
      <c r="T171" s="9" t="s">
        <v>157</v>
      </c>
      <c r="U171" s="9"/>
    </row>
    <row r="172" spans="2:21" ht="14.4" thickBot="1" x14ac:dyDescent="0.35">
      <c r="B172" s="21" t="s">
        <v>86</v>
      </c>
      <c r="C172" s="18"/>
      <c r="D172" s="19"/>
      <c r="E172" s="38">
        <f t="shared" ref="E172:J172" si="82">SUM(E173:E174)</f>
        <v>0.03</v>
      </c>
      <c r="F172" s="28">
        <f t="shared" si="82"/>
        <v>900</v>
      </c>
      <c r="G172" s="28">
        <f t="shared" si="82"/>
        <v>0</v>
      </c>
      <c r="H172" s="28">
        <f t="shared" si="82"/>
        <v>0</v>
      </c>
      <c r="I172" s="28">
        <f t="shared" si="82"/>
        <v>0</v>
      </c>
      <c r="J172" s="33">
        <f t="shared" si="82"/>
        <v>0</v>
      </c>
      <c r="K172" s="28">
        <f t="shared" ref="K172:K185" si="83">SUM(F172:J172)</f>
        <v>900</v>
      </c>
      <c r="L172"/>
      <c r="N172" s="1"/>
      <c r="O172" s="1"/>
      <c r="P172" s="1"/>
      <c r="Q172" s="1"/>
      <c r="R172" s="1"/>
      <c r="S172" s="8"/>
      <c r="T172" s="8"/>
      <c r="U172" s="8"/>
    </row>
    <row r="173" spans="2:21" ht="14.4" thickBot="1" x14ac:dyDescent="0.35">
      <c r="B173" s="12">
        <v>1.1000000000000001</v>
      </c>
      <c r="C173" s="6" t="s">
        <v>88</v>
      </c>
      <c r="D173" s="24" t="s">
        <v>89</v>
      </c>
      <c r="E173" s="39">
        <v>0.02</v>
      </c>
      <c r="F173" s="29">
        <f t="shared" ref="F173:J174" si="84">($E$14*$E173)*N173</f>
        <v>600</v>
      </c>
      <c r="G173" s="30">
        <f t="shared" si="84"/>
        <v>0</v>
      </c>
      <c r="H173" s="30">
        <f t="shared" si="84"/>
        <v>0</v>
      </c>
      <c r="I173" s="30">
        <f t="shared" si="84"/>
        <v>0</v>
      </c>
      <c r="J173" s="31">
        <f t="shared" si="84"/>
        <v>0</v>
      </c>
      <c r="K173" s="32">
        <f t="shared" si="83"/>
        <v>600</v>
      </c>
      <c r="L173"/>
      <c r="N173" s="13">
        <v>1</v>
      </c>
      <c r="O173" s="14"/>
      <c r="P173" s="14"/>
      <c r="Q173" s="14"/>
      <c r="R173" s="14"/>
      <c r="S173" s="9"/>
      <c r="T173" s="10">
        <f>SUM(N173:R173)</f>
        <v>1</v>
      </c>
      <c r="U173" s="9"/>
    </row>
    <row r="174" spans="2:21" ht="14.4" thickBot="1" x14ac:dyDescent="0.35">
      <c r="B174" s="12">
        <v>1.2</v>
      </c>
      <c r="C174" s="6" t="s">
        <v>90</v>
      </c>
      <c r="D174" s="24" t="s">
        <v>89</v>
      </c>
      <c r="E174" s="39">
        <v>0.01</v>
      </c>
      <c r="F174" s="29">
        <f t="shared" si="84"/>
        <v>300</v>
      </c>
      <c r="G174" s="30">
        <f t="shared" si="84"/>
        <v>0</v>
      </c>
      <c r="H174" s="30">
        <f t="shared" si="84"/>
        <v>0</v>
      </c>
      <c r="I174" s="30">
        <f t="shared" si="84"/>
        <v>0</v>
      </c>
      <c r="J174" s="31">
        <f t="shared" si="84"/>
        <v>0</v>
      </c>
      <c r="K174" s="32">
        <f t="shared" si="83"/>
        <v>300</v>
      </c>
      <c r="L174"/>
      <c r="N174" s="13">
        <v>1</v>
      </c>
      <c r="O174" s="14"/>
      <c r="P174" s="14"/>
      <c r="Q174" s="14"/>
      <c r="R174" s="14"/>
      <c r="S174" s="9"/>
      <c r="T174" s="10">
        <f>SUM(N174:R174)</f>
        <v>1</v>
      </c>
      <c r="U174" s="9"/>
    </row>
    <row r="175" spans="2:21" ht="14.4" thickBot="1" x14ac:dyDescent="0.35">
      <c r="B175" s="21" t="s">
        <v>91</v>
      </c>
      <c r="C175" s="18"/>
      <c r="D175" s="19"/>
      <c r="E175" s="38">
        <f t="shared" ref="E175:J175" si="85">SUM(E176:E178)</f>
        <v>9.9999999999999992E-2</v>
      </c>
      <c r="F175" s="28">
        <f t="shared" si="85"/>
        <v>3000</v>
      </c>
      <c r="G175" s="28">
        <f t="shared" si="85"/>
        <v>0</v>
      </c>
      <c r="H175" s="28">
        <f t="shared" si="85"/>
        <v>0</v>
      </c>
      <c r="I175" s="28">
        <f t="shared" si="85"/>
        <v>0</v>
      </c>
      <c r="J175" s="33">
        <f t="shared" si="85"/>
        <v>0</v>
      </c>
      <c r="K175" s="28">
        <f t="shared" si="83"/>
        <v>3000</v>
      </c>
      <c r="L175"/>
      <c r="N175" s="1"/>
      <c r="O175" s="1"/>
      <c r="P175" s="1"/>
      <c r="Q175" s="1"/>
      <c r="R175" s="1"/>
      <c r="S175" s="8"/>
      <c r="T175" s="8"/>
      <c r="U175" s="8"/>
    </row>
    <row r="176" spans="2:21" ht="55.8" thickBot="1" x14ac:dyDescent="0.35">
      <c r="B176" s="12">
        <v>2.1</v>
      </c>
      <c r="C176" s="6" t="s">
        <v>93</v>
      </c>
      <c r="D176" s="24" t="s">
        <v>89</v>
      </c>
      <c r="E176" s="39">
        <v>0.06</v>
      </c>
      <c r="F176" s="29">
        <f t="shared" ref="F176:J178" si="86">($E$14*$E176)*N176</f>
        <v>1800</v>
      </c>
      <c r="G176" s="30">
        <f t="shared" si="86"/>
        <v>0</v>
      </c>
      <c r="H176" s="30">
        <f t="shared" si="86"/>
        <v>0</v>
      </c>
      <c r="I176" s="30">
        <f t="shared" si="86"/>
        <v>0</v>
      </c>
      <c r="J176" s="31">
        <f t="shared" si="86"/>
        <v>0</v>
      </c>
      <c r="K176" s="32">
        <f t="shared" si="83"/>
        <v>1800</v>
      </c>
      <c r="L176"/>
      <c r="N176" s="13">
        <v>1</v>
      </c>
      <c r="O176" s="15"/>
      <c r="P176" s="15"/>
      <c r="Q176" s="15"/>
      <c r="R176" s="15"/>
      <c r="S176" s="9"/>
      <c r="T176" s="10">
        <f>SUM(N176:R176)</f>
        <v>1</v>
      </c>
      <c r="U176" s="9"/>
    </row>
    <row r="177" spans="2:21" ht="55.8" thickBot="1" x14ac:dyDescent="0.35">
      <c r="B177" s="12">
        <v>2.2000000000000002</v>
      </c>
      <c r="C177" s="6" t="s">
        <v>94</v>
      </c>
      <c r="D177" s="24" t="s">
        <v>89</v>
      </c>
      <c r="E177" s="39">
        <v>0.03</v>
      </c>
      <c r="F177" s="29">
        <f t="shared" si="86"/>
        <v>900</v>
      </c>
      <c r="G177" s="30">
        <f t="shared" si="86"/>
        <v>0</v>
      </c>
      <c r="H177" s="30">
        <f t="shared" si="86"/>
        <v>0</v>
      </c>
      <c r="I177" s="30">
        <f t="shared" si="86"/>
        <v>0</v>
      </c>
      <c r="J177" s="31">
        <f t="shared" si="86"/>
        <v>0</v>
      </c>
      <c r="K177" s="32">
        <f t="shared" si="83"/>
        <v>900</v>
      </c>
      <c r="L177"/>
      <c r="N177" s="13">
        <v>1</v>
      </c>
      <c r="O177" s="15"/>
      <c r="P177" s="15"/>
      <c r="Q177" s="15"/>
      <c r="R177" s="15"/>
      <c r="S177" s="9"/>
      <c r="T177" s="10">
        <f>SUM(N177:R177)</f>
        <v>1</v>
      </c>
      <c r="U177" s="9"/>
    </row>
    <row r="178" spans="2:21" ht="55.8" thickBot="1" x14ac:dyDescent="0.35">
      <c r="B178" s="12">
        <v>2.2999999999999998</v>
      </c>
      <c r="C178" s="6" t="s">
        <v>95</v>
      </c>
      <c r="D178" s="24" t="s">
        <v>89</v>
      </c>
      <c r="E178" s="39">
        <v>0.01</v>
      </c>
      <c r="F178" s="29">
        <f t="shared" si="86"/>
        <v>300</v>
      </c>
      <c r="G178" s="30">
        <f t="shared" si="86"/>
        <v>0</v>
      </c>
      <c r="H178" s="30">
        <f t="shared" si="86"/>
        <v>0</v>
      </c>
      <c r="I178" s="30">
        <f t="shared" si="86"/>
        <v>0</v>
      </c>
      <c r="J178" s="31">
        <f t="shared" si="86"/>
        <v>0</v>
      </c>
      <c r="K178" s="32">
        <f t="shared" si="83"/>
        <v>300</v>
      </c>
      <c r="L178"/>
      <c r="N178" s="13">
        <v>1</v>
      </c>
      <c r="O178" s="15"/>
      <c r="P178" s="15"/>
      <c r="Q178" s="15"/>
      <c r="R178" s="15"/>
      <c r="S178" s="9"/>
      <c r="T178" s="10">
        <f>SUM(N178:R178)</f>
        <v>1</v>
      </c>
      <c r="U178" s="9"/>
    </row>
    <row r="179" spans="2:21" ht="14.4" thickBot="1" x14ac:dyDescent="0.35">
      <c r="B179" s="21" t="s">
        <v>96</v>
      </c>
      <c r="C179" s="18"/>
      <c r="D179" s="19"/>
      <c r="E179" s="38">
        <f t="shared" ref="E179:J179" si="87">SUM(E180:E185)</f>
        <v>0.12000000000000001</v>
      </c>
      <c r="F179" s="28">
        <f t="shared" si="87"/>
        <v>2400</v>
      </c>
      <c r="G179" s="28">
        <f t="shared" si="87"/>
        <v>1200</v>
      </c>
      <c r="H179" s="28">
        <f t="shared" si="87"/>
        <v>0</v>
      </c>
      <c r="I179" s="28">
        <f t="shared" si="87"/>
        <v>0</v>
      </c>
      <c r="J179" s="33">
        <f t="shared" si="87"/>
        <v>0</v>
      </c>
      <c r="K179" s="28">
        <f t="shared" si="83"/>
        <v>3600</v>
      </c>
      <c r="L179"/>
      <c r="N179" s="2"/>
      <c r="O179" s="2"/>
      <c r="P179" s="2"/>
      <c r="Q179" s="2"/>
      <c r="R179" s="2"/>
      <c r="S179" s="9"/>
      <c r="T179" s="9"/>
      <c r="U179" s="9"/>
    </row>
    <row r="180" spans="2:21" ht="14.4" thickBot="1" x14ac:dyDescent="0.35">
      <c r="B180" s="12">
        <v>3.1</v>
      </c>
      <c r="C180" s="6" t="s">
        <v>158</v>
      </c>
      <c r="D180" s="24" t="s">
        <v>99</v>
      </c>
      <c r="E180" s="39">
        <v>0.02</v>
      </c>
      <c r="F180" s="29">
        <f t="shared" ref="F180:J185" si="88">($E$14*$E180)*N180</f>
        <v>600</v>
      </c>
      <c r="G180" s="30">
        <f t="shared" si="88"/>
        <v>0</v>
      </c>
      <c r="H180" s="30">
        <f t="shared" si="88"/>
        <v>0</v>
      </c>
      <c r="I180" s="30">
        <f t="shared" si="88"/>
        <v>0</v>
      </c>
      <c r="J180" s="31">
        <f t="shared" si="88"/>
        <v>0</v>
      </c>
      <c r="K180" s="32">
        <f t="shared" si="83"/>
        <v>600</v>
      </c>
      <c r="L180"/>
      <c r="N180" s="13">
        <v>1</v>
      </c>
      <c r="O180" s="14"/>
      <c r="P180" s="14"/>
      <c r="Q180" s="14"/>
      <c r="R180" s="14"/>
      <c r="S180" s="9"/>
      <c r="T180" s="10">
        <f t="shared" ref="T180:T185" si="89">SUM(N180:R180)</f>
        <v>1</v>
      </c>
      <c r="U180" s="9"/>
    </row>
    <row r="181" spans="2:21" ht="14.4" thickBot="1" x14ac:dyDescent="0.35">
      <c r="B181" s="12">
        <v>3.2</v>
      </c>
      <c r="C181" s="6" t="s">
        <v>100</v>
      </c>
      <c r="D181" s="24" t="s">
        <v>99</v>
      </c>
      <c r="E181" s="39">
        <v>0.02</v>
      </c>
      <c r="F181" s="29">
        <f t="shared" si="88"/>
        <v>600</v>
      </c>
      <c r="G181" s="30">
        <f t="shared" si="88"/>
        <v>0</v>
      </c>
      <c r="H181" s="30">
        <f t="shared" si="88"/>
        <v>0</v>
      </c>
      <c r="I181" s="30">
        <f t="shared" si="88"/>
        <v>0</v>
      </c>
      <c r="J181" s="31">
        <f t="shared" si="88"/>
        <v>0</v>
      </c>
      <c r="K181" s="32">
        <f t="shared" si="83"/>
        <v>600</v>
      </c>
      <c r="L181"/>
      <c r="N181" s="13">
        <v>1</v>
      </c>
      <c r="O181" s="14"/>
      <c r="P181" s="14"/>
      <c r="Q181" s="14"/>
      <c r="R181" s="14"/>
      <c r="S181" s="9"/>
      <c r="T181" s="10">
        <f t="shared" si="89"/>
        <v>1</v>
      </c>
      <c r="U181" s="9"/>
    </row>
    <row r="182" spans="2:21" ht="14.4" thickBot="1" x14ac:dyDescent="0.35">
      <c r="B182" s="12">
        <v>3.3</v>
      </c>
      <c r="C182" s="6" t="s">
        <v>101</v>
      </c>
      <c r="D182" s="24" t="s">
        <v>99</v>
      </c>
      <c r="E182" s="39">
        <v>0.02</v>
      </c>
      <c r="F182" s="29">
        <f t="shared" si="88"/>
        <v>600</v>
      </c>
      <c r="G182" s="30">
        <f t="shared" si="88"/>
        <v>0</v>
      </c>
      <c r="H182" s="30">
        <f t="shared" si="88"/>
        <v>0</v>
      </c>
      <c r="I182" s="30">
        <f t="shared" si="88"/>
        <v>0</v>
      </c>
      <c r="J182" s="31">
        <f t="shared" si="88"/>
        <v>0</v>
      </c>
      <c r="K182" s="32">
        <f t="shared" si="83"/>
        <v>600</v>
      </c>
      <c r="L182"/>
      <c r="N182" s="13">
        <v>1</v>
      </c>
      <c r="O182" s="14"/>
      <c r="P182" s="14"/>
      <c r="Q182" s="14"/>
      <c r="R182" s="14"/>
      <c r="S182" s="9"/>
      <c r="T182" s="10">
        <f t="shared" si="89"/>
        <v>1</v>
      </c>
      <c r="U182" s="9"/>
    </row>
    <row r="183" spans="2:21" ht="14.4" thickBot="1" x14ac:dyDescent="0.35">
      <c r="B183" s="12">
        <v>3.4</v>
      </c>
      <c r="C183" s="6" t="s">
        <v>102</v>
      </c>
      <c r="D183" s="24" t="s">
        <v>99</v>
      </c>
      <c r="E183" s="39">
        <v>0.02</v>
      </c>
      <c r="F183" s="29">
        <f t="shared" si="88"/>
        <v>600</v>
      </c>
      <c r="G183" s="30">
        <f t="shared" si="88"/>
        <v>0</v>
      </c>
      <c r="H183" s="30">
        <f t="shared" si="88"/>
        <v>0</v>
      </c>
      <c r="I183" s="30">
        <f t="shared" si="88"/>
        <v>0</v>
      </c>
      <c r="J183" s="31">
        <f t="shared" si="88"/>
        <v>0</v>
      </c>
      <c r="K183" s="32">
        <f t="shared" si="83"/>
        <v>600</v>
      </c>
      <c r="L183"/>
      <c r="N183" s="13">
        <v>1</v>
      </c>
      <c r="O183" s="14"/>
      <c r="P183" s="14"/>
      <c r="Q183" s="14"/>
      <c r="R183" s="14"/>
      <c r="S183" s="9"/>
      <c r="T183" s="10">
        <f t="shared" si="89"/>
        <v>1</v>
      </c>
      <c r="U183" s="9"/>
    </row>
    <row r="184" spans="2:21" ht="14.4" thickBot="1" x14ac:dyDescent="0.35">
      <c r="B184" s="12">
        <v>3.5</v>
      </c>
      <c r="C184" s="6" t="s">
        <v>103</v>
      </c>
      <c r="D184" s="24" t="s">
        <v>99</v>
      </c>
      <c r="E184" s="39">
        <v>0.02</v>
      </c>
      <c r="F184" s="29">
        <f t="shared" si="88"/>
        <v>0</v>
      </c>
      <c r="G184" s="30">
        <f t="shared" si="88"/>
        <v>600</v>
      </c>
      <c r="H184" s="30">
        <f t="shared" si="88"/>
        <v>0</v>
      </c>
      <c r="I184" s="30">
        <f t="shared" si="88"/>
        <v>0</v>
      </c>
      <c r="J184" s="31">
        <f t="shared" si="88"/>
        <v>0</v>
      </c>
      <c r="K184" s="32">
        <f t="shared" si="83"/>
        <v>600</v>
      </c>
      <c r="L184"/>
      <c r="N184" s="13"/>
      <c r="O184" s="13">
        <v>1</v>
      </c>
      <c r="P184" s="14"/>
      <c r="Q184" s="14"/>
      <c r="R184" s="14"/>
      <c r="S184" s="9"/>
      <c r="T184" s="10">
        <f t="shared" si="89"/>
        <v>1</v>
      </c>
      <c r="U184" s="9"/>
    </row>
    <row r="185" spans="2:21" ht="14.4" thickBot="1" x14ac:dyDescent="0.35">
      <c r="B185" s="12">
        <v>3.6</v>
      </c>
      <c r="C185" s="6" t="s">
        <v>104</v>
      </c>
      <c r="D185" s="24" t="s">
        <v>99</v>
      </c>
      <c r="E185" s="39">
        <v>0.02</v>
      </c>
      <c r="F185" s="29">
        <f t="shared" si="88"/>
        <v>0</v>
      </c>
      <c r="G185" s="30">
        <f t="shared" si="88"/>
        <v>600</v>
      </c>
      <c r="H185" s="30">
        <f t="shared" si="88"/>
        <v>0</v>
      </c>
      <c r="I185" s="30">
        <f t="shared" si="88"/>
        <v>0</v>
      </c>
      <c r="J185" s="31">
        <f t="shared" si="88"/>
        <v>0</v>
      </c>
      <c r="K185" s="32">
        <f t="shared" si="83"/>
        <v>600</v>
      </c>
      <c r="L185"/>
      <c r="N185" s="13"/>
      <c r="O185" s="13">
        <v>1</v>
      </c>
      <c r="P185" s="14"/>
      <c r="Q185" s="14"/>
      <c r="R185" s="14"/>
      <c r="S185" s="9"/>
      <c r="T185" s="10">
        <f t="shared" si="89"/>
        <v>1</v>
      </c>
      <c r="U185" s="9"/>
    </row>
    <row r="186" spans="2:21" ht="14.4" thickBot="1" x14ac:dyDescent="0.35">
      <c r="B186" s="21" t="s">
        <v>105</v>
      </c>
      <c r="C186" s="18"/>
      <c r="D186" s="19"/>
      <c r="E186" s="38">
        <f t="shared" ref="E186:J186" si="90">SUM(E187:E188)</f>
        <v>0.02</v>
      </c>
      <c r="F186" s="28">
        <f t="shared" si="90"/>
        <v>0</v>
      </c>
      <c r="G186" s="28">
        <f t="shared" si="90"/>
        <v>600</v>
      </c>
      <c r="H186" s="28">
        <f t="shared" si="90"/>
        <v>0</v>
      </c>
      <c r="I186" s="28">
        <f t="shared" si="90"/>
        <v>0</v>
      </c>
      <c r="J186" s="33">
        <f t="shared" si="90"/>
        <v>0</v>
      </c>
      <c r="K186" s="28">
        <f>SUM(F186:J186)</f>
        <v>600</v>
      </c>
      <c r="L186"/>
      <c r="N186" s="2"/>
      <c r="O186" s="2"/>
      <c r="P186" s="2"/>
      <c r="Q186" s="2"/>
      <c r="R186" s="2"/>
      <c r="S186" s="9"/>
      <c r="T186" s="9"/>
      <c r="U186" s="9"/>
    </row>
    <row r="187" spans="2:21" ht="14.4" thickBot="1" x14ac:dyDescent="0.35">
      <c r="B187" s="12">
        <v>4.0999999999999996</v>
      </c>
      <c r="C187" s="6" t="s">
        <v>106</v>
      </c>
      <c r="D187" s="24" t="s">
        <v>89</v>
      </c>
      <c r="E187" s="39">
        <v>0.01</v>
      </c>
      <c r="F187" s="29">
        <f t="shared" ref="F187:J188" si="91">($E$14*$E187)*N187</f>
        <v>0</v>
      </c>
      <c r="G187" s="30">
        <f t="shared" si="91"/>
        <v>300</v>
      </c>
      <c r="H187" s="30">
        <f t="shared" si="91"/>
        <v>0</v>
      </c>
      <c r="I187" s="30">
        <f t="shared" si="91"/>
        <v>0</v>
      </c>
      <c r="J187" s="31">
        <f t="shared" si="91"/>
        <v>0</v>
      </c>
      <c r="K187" s="32">
        <f>SUM(F187:J187)</f>
        <v>300</v>
      </c>
      <c r="L187"/>
      <c r="N187" s="14"/>
      <c r="O187" s="13">
        <v>1</v>
      </c>
      <c r="P187" s="13"/>
      <c r="Q187" s="13"/>
      <c r="R187" s="13"/>
      <c r="S187" s="9"/>
      <c r="T187" s="10">
        <f>SUM(N187:R187)</f>
        <v>1</v>
      </c>
      <c r="U187" s="9"/>
    </row>
    <row r="188" spans="2:21" ht="14.4" thickBot="1" x14ac:dyDescent="0.35">
      <c r="B188" s="12">
        <v>4.2</v>
      </c>
      <c r="C188" s="6" t="s">
        <v>107</v>
      </c>
      <c r="D188" s="24" t="s">
        <v>89</v>
      </c>
      <c r="E188" s="39">
        <v>0.01</v>
      </c>
      <c r="F188" s="29">
        <f t="shared" si="91"/>
        <v>0</v>
      </c>
      <c r="G188" s="30">
        <f t="shared" si="91"/>
        <v>300</v>
      </c>
      <c r="H188" s="30">
        <f t="shared" si="91"/>
        <v>0</v>
      </c>
      <c r="I188" s="30">
        <f t="shared" si="91"/>
        <v>0</v>
      </c>
      <c r="J188" s="31">
        <f t="shared" si="91"/>
        <v>0</v>
      </c>
      <c r="K188" s="32">
        <f>SUM(F188:J188)</f>
        <v>300</v>
      </c>
      <c r="L188"/>
      <c r="N188" s="14"/>
      <c r="O188" s="13">
        <v>1</v>
      </c>
      <c r="P188" s="13"/>
      <c r="Q188" s="13"/>
      <c r="R188" s="13"/>
      <c r="S188" s="9"/>
      <c r="T188" s="10">
        <f>SUM(N188:R188)</f>
        <v>1</v>
      </c>
      <c r="U188" s="9"/>
    </row>
    <row r="189" spans="2:21" ht="14.4" thickBot="1" x14ac:dyDescent="0.35">
      <c r="B189" s="21" t="s">
        <v>108</v>
      </c>
      <c r="C189" s="18"/>
      <c r="D189" s="19"/>
      <c r="E189" s="38">
        <f t="shared" ref="E189:K189" si="92">SUM(E190:E192)</f>
        <v>4.9999999999999996E-2</v>
      </c>
      <c r="F189" s="28">
        <f t="shared" si="92"/>
        <v>0</v>
      </c>
      <c r="G189" s="28">
        <f t="shared" si="92"/>
        <v>1500</v>
      </c>
      <c r="H189" s="28">
        <f t="shared" si="92"/>
        <v>0</v>
      </c>
      <c r="I189" s="28">
        <f t="shared" si="92"/>
        <v>0</v>
      </c>
      <c r="J189" s="33">
        <f t="shared" si="92"/>
        <v>0</v>
      </c>
      <c r="K189" s="28">
        <f t="shared" si="92"/>
        <v>1500</v>
      </c>
      <c r="L189"/>
      <c r="N189" s="2"/>
      <c r="O189" s="2"/>
      <c r="P189" s="2"/>
      <c r="Q189" s="2"/>
      <c r="R189" s="2"/>
      <c r="S189" s="9"/>
      <c r="T189" s="9"/>
      <c r="U189" s="9"/>
    </row>
    <row r="190" spans="2:21" ht="27.75" customHeight="1" thickBot="1" x14ac:dyDescent="0.35">
      <c r="B190" s="12">
        <v>5.0999999999999996</v>
      </c>
      <c r="C190" s="6" t="s">
        <v>110</v>
      </c>
      <c r="D190" s="24" t="s">
        <v>111</v>
      </c>
      <c r="E190" s="39">
        <v>0.04</v>
      </c>
      <c r="F190" s="29">
        <f t="shared" ref="F190:J192" si="93">($E$14*$E190)*N190</f>
        <v>0</v>
      </c>
      <c r="G190" s="30">
        <f t="shared" si="93"/>
        <v>1200</v>
      </c>
      <c r="H190" s="30">
        <f t="shared" si="93"/>
        <v>0</v>
      </c>
      <c r="I190" s="30">
        <f t="shared" si="93"/>
        <v>0</v>
      </c>
      <c r="J190" s="31">
        <f t="shared" si="93"/>
        <v>0</v>
      </c>
      <c r="K190" s="32">
        <f t="shared" ref="K190:K198" si="94">SUM(F190:J190)</f>
        <v>1200</v>
      </c>
      <c r="L190"/>
      <c r="N190" s="14"/>
      <c r="O190" s="13">
        <v>1</v>
      </c>
      <c r="P190" s="16"/>
      <c r="Q190" s="16"/>
      <c r="R190" s="16"/>
      <c r="S190" s="9"/>
      <c r="T190" s="10">
        <f>SUM(N190:R190)</f>
        <v>1</v>
      </c>
      <c r="U190" s="9"/>
    </row>
    <row r="191" spans="2:21" ht="14.4" thickBot="1" x14ac:dyDescent="0.35">
      <c r="B191" s="12">
        <v>5.2</v>
      </c>
      <c r="C191" s="6" t="s">
        <v>112</v>
      </c>
      <c r="D191" s="24" t="s">
        <v>89</v>
      </c>
      <c r="E191" s="39">
        <v>5.0000000000000001E-3</v>
      </c>
      <c r="F191" s="29">
        <f t="shared" si="93"/>
        <v>0</v>
      </c>
      <c r="G191" s="30">
        <f t="shared" si="93"/>
        <v>150</v>
      </c>
      <c r="H191" s="30">
        <f t="shared" si="93"/>
        <v>0</v>
      </c>
      <c r="I191" s="30">
        <f t="shared" si="93"/>
        <v>0</v>
      </c>
      <c r="J191" s="31">
        <f t="shared" si="93"/>
        <v>0</v>
      </c>
      <c r="K191" s="32">
        <f t="shared" si="94"/>
        <v>150</v>
      </c>
      <c r="L191"/>
      <c r="N191" s="14"/>
      <c r="O191" s="13">
        <v>1</v>
      </c>
      <c r="P191" s="14"/>
      <c r="Q191" s="14"/>
      <c r="R191" s="14"/>
      <c r="S191" s="9"/>
      <c r="T191" s="10">
        <f>SUM(N191:R191)</f>
        <v>1</v>
      </c>
      <c r="U191" s="9"/>
    </row>
    <row r="192" spans="2:21" ht="14.4" thickBot="1" x14ac:dyDescent="0.35">
      <c r="B192" s="12">
        <v>5.3</v>
      </c>
      <c r="C192" s="6" t="s">
        <v>113</v>
      </c>
      <c r="D192" s="24" t="s">
        <v>89</v>
      </c>
      <c r="E192" s="39">
        <v>5.0000000000000001E-3</v>
      </c>
      <c r="F192" s="167">
        <f t="shared" si="93"/>
        <v>0</v>
      </c>
      <c r="G192" s="167">
        <f t="shared" si="93"/>
        <v>150</v>
      </c>
      <c r="H192" s="167">
        <f t="shared" si="93"/>
        <v>0</v>
      </c>
      <c r="I192" s="167">
        <f t="shared" si="93"/>
        <v>0</v>
      </c>
      <c r="J192" s="167">
        <f t="shared" si="93"/>
        <v>0</v>
      </c>
      <c r="K192" s="32">
        <f t="shared" si="94"/>
        <v>150</v>
      </c>
      <c r="L192"/>
      <c r="N192" s="14"/>
      <c r="O192" s="13">
        <v>1</v>
      </c>
      <c r="P192" s="14"/>
      <c r="Q192" s="14"/>
      <c r="R192" s="14"/>
      <c r="S192" s="9"/>
      <c r="T192" s="10">
        <f>SUM(N192:R192)</f>
        <v>1</v>
      </c>
      <c r="U192" s="9"/>
    </row>
    <row r="193" spans="2:21" ht="14.4" thickBot="1" x14ac:dyDescent="0.35">
      <c r="B193" s="21" t="s">
        <v>114</v>
      </c>
      <c r="C193" s="18"/>
      <c r="D193" s="19"/>
      <c r="E193" s="38">
        <f t="shared" ref="E193:J193" si="95">SUM(E194:E197)</f>
        <v>0.48000000000000004</v>
      </c>
      <c r="F193" s="28">
        <f t="shared" si="95"/>
        <v>705</v>
      </c>
      <c r="G193" s="28">
        <f t="shared" si="95"/>
        <v>13695</v>
      </c>
      <c r="H193" s="28">
        <f t="shared" si="95"/>
        <v>0</v>
      </c>
      <c r="I193" s="28">
        <f t="shared" si="95"/>
        <v>0</v>
      </c>
      <c r="J193" s="33">
        <f t="shared" si="95"/>
        <v>0</v>
      </c>
      <c r="K193" s="28">
        <f t="shared" si="94"/>
        <v>14400</v>
      </c>
      <c r="L193"/>
      <c r="N193" s="2"/>
      <c r="O193" s="2"/>
      <c r="P193" s="2"/>
      <c r="Q193" s="2"/>
      <c r="R193" s="2"/>
      <c r="S193" s="9"/>
      <c r="T193" s="9"/>
      <c r="U193" s="9"/>
    </row>
    <row r="194" spans="2:21" ht="14.4" thickBot="1" x14ac:dyDescent="0.35">
      <c r="B194" s="12">
        <v>6.1</v>
      </c>
      <c r="C194" s="6" t="s">
        <v>116</v>
      </c>
      <c r="D194" s="24" t="s">
        <v>89</v>
      </c>
      <c r="E194" s="39">
        <v>0.01</v>
      </c>
      <c r="F194" s="29">
        <f t="shared" ref="F194:J197" si="96">($E$14*$E194)*N194</f>
        <v>105</v>
      </c>
      <c r="G194" s="30">
        <f t="shared" si="96"/>
        <v>195</v>
      </c>
      <c r="H194" s="30">
        <f t="shared" si="96"/>
        <v>0</v>
      </c>
      <c r="I194" s="30">
        <f t="shared" si="96"/>
        <v>0</v>
      </c>
      <c r="J194" s="31">
        <f t="shared" si="96"/>
        <v>0</v>
      </c>
      <c r="K194" s="32">
        <f t="shared" si="94"/>
        <v>300</v>
      </c>
      <c r="L194"/>
      <c r="N194" s="13">
        <v>0.35</v>
      </c>
      <c r="O194" s="13">
        <v>0.65</v>
      </c>
      <c r="P194" s="16"/>
      <c r="Q194" s="16"/>
      <c r="R194" s="16"/>
      <c r="S194" s="9"/>
      <c r="T194" s="10">
        <f>SUM(N194:R194)</f>
        <v>1</v>
      </c>
      <c r="U194" s="9"/>
    </row>
    <row r="195" spans="2:21" ht="28.2" thickBot="1" x14ac:dyDescent="0.35">
      <c r="B195" s="12">
        <v>6.2</v>
      </c>
      <c r="C195" s="6" t="s">
        <v>118</v>
      </c>
      <c r="D195" s="24" t="s">
        <v>99</v>
      </c>
      <c r="E195" s="39">
        <v>0.43</v>
      </c>
      <c r="F195" s="29">
        <f t="shared" si="96"/>
        <v>0</v>
      </c>
      <c r="G195" s="30">
        <f t="shared" si="96"/>
        <v>12900</v>
      </c>
      <c r="H195" s="30">
        <f t="shared" si="96"/>
        <v>0</v>
      </c>
      <c r="I195" s="30">
        <f t="shared" si="96"/>
        <v>0</v>
      </c>
      <c r="J195" s="31">
        <f t="shared" si="96"/>
        <v>0</v>
      </c>
      <c r="K195" s="32">
        <f t="shared" si="94"/>
        <v>12900</v>
      </c>
      <c r="L195"/>
      <c r="N195" s="13"/>
      <c r="O195" s="13">
        <v>1</v>
      </c>
      <c r="P195" s="16"/>
      <c r="Q195" s="16"/>
      <c r="R195" s="16"/>
      <c r="S195" s="9"/>
      <c r="T195" s="10">
        <f>SUM(N195:R195)</f>
        <v>1</v>
      </c>
      <c r="U195" s="9"/>
    </row>
    <row r="196" spans="2:21" ht="28.2" thickBot="1" x14ac:dyDescent="0.35">
      <c r="B196" s="12">
        <v>6.3</v>
      </c>
      <c r="C196" s="6" t="s">
        <v>119</v>
      </c>
      <c r="D196" s="24" t="s">
        <v>89</v>
      </c>
      <c r="E196" s="39">
        <v>0.02</v>
      </c>
      <c r="F196" s="29">
        <f t="shared" si="96"/>
        <v>600</v>
      </c>
      <c r="G196" s="29">
        <f t="shared" si="96"/>
        <v>0</v>
      </c>
      <c r="H196" s="30">
        <f t="shared" si="96"/>
        <v>0</v>
      </c>
      <c r="I196" s="30">
        <f t="shared" si="96"/>
        <v>0</v>
      </c>
      <c r="J196" s="31">
        <f t="shared" si="96"/>
        <v>0</v>
      </c>
      <c r="K196" s="32">
        <f t="shared" si="94"/>
        <v>600</v>
      </c>
      <c r="L196"/>
      <c r="N196" s="13">
        <v>1</v>
      </c>
      <c r="O196" s="13"/>
      <c r="P196" s="16"/>
      <c r="Q196" s="16"/>
      <c r="R196" s="16"/>
      <c r="S196" s="9"/>
      <c r="T196" s="10">
        <f>SUM(N196:R196)</f>
        <v>1</v>
      </c>
      <c r="U196" s="9"/>
    </row>
    <row r="197" spans="2:21" ht="28.2" thickBot="1" x14ac:dyDescent="0.35">
      <c r="B197" s="12">
        <v>6.4</v>
      </c>
      <c r="C197" s="6" t="s">
        <v>120</v>
      </c>
      <c r="D197" s="24" t="s">
        <v>89</v>
      </c>
      <c r="E197" s="39">
        <v>0.02</v>
      </c>
      <c r="F197" s="29">
        <f t="shared" si="96"/>
        <v>0</v>
      </c>
      <c r="G197" s="30">
        <f t="shared" si="96"/>
        <v>600</v>
      </c>
      <c r="H197" s="30">
        <f t="shared" si="96"/>
        <v>0</v>
      </c>
      <c r="I197" s="30">
        <f t="shared" si="96"/>
        <v>0</v>
      </c>
      <c r="J197" s="31">
        <f t="shared" si="96"/>
        <v>0</v>
      </c>
      <c r="K197" s="32">
        <f t="shared" si="94"/>
        <v>600</v>
      </c>
      <c r="L197"/>
      <c r="N197" s="13"/>
      <c r="O197" s="13">
        <v>1</v>
      </c>
      <c r="P197" s="16"/>
      <c r="Q197" s="16"/>
      <c r="R197" s="16"/>
      <c r="S197" s="9"/>
      <c r="T197" s="10">
        <f>SUM(N197:R197)</f>
        <v>1</v>
      </c>
      <c r="U197" s="9"/>
    </row>
    <row r="198" spans="2:21" ht="14.4" thickBot="1" x14ac:dyDescent="0.35">
      <c r="B198" s="21" t="s">
        <v>121</v>
      </c>
      <c r="C198" s="18"/>
      <c r="D198" s="19"/>
      <c r="E198" s="38">
        <f t="shared" ref="E198:J198" si="97">SUM(E199:E200)</f>
        <v>0</v>
      </c>
      <c r="F198" s="28">
        <f t="shared" si="97"/>
        <v>0</v>
      </c>
      <c r="G198" s="28">
        <f t="shared" si="97"/>
        <v>0</v>
      </c>
      <c r="H198" s="28">
        <f t="shared" si="97"/>
        <v>0</v>
      </c>
      <c r="I198" s="28">
        <f t="shared" si="97"/>
        <v>0</v>
      </c>
      <c r="J198" s="33">
        <f t="shared" si="97"/>
        <v>0</v>
      </c>
      <c r="K198" s="28">
        <f t="shared" si="94"/>
        <v>0</v>
      </c>
      <c r="L198"/>
      <c r="N198" s="2"/>
      <c r="O198" s="2"/>
      <c r="P198" s="2"/>
      <c r="Q198" s="2"/>
      <c r="R198" s="2"/>
      <c r="S198" s="9"/>
      <c r="T198" s="9"/>
      <c r="U198" s="9"/>
    </row>
    <row r="199" spans="2:21" ht="28.2" thickBot="1" x14ac:dyDescent="0.35">
      <c r="B199" s="12">
        <v>7.1</v>
      </c>
      <c r="C199" s="6" t="s">
        <v>123</v>
      </c>
      <c r="D199" s="24" t="s">
        <v>124</v>
      </c>
      <c r="E199" s="194">
        <v>0</v>
      </c>
      <c r="F199" s="29">
        <f t="shared" ref="F199:J200" si="98">($E$14*$E199)*N199</f>
        <v>0</v>
      </c>
      <c r="G199" s="30">
        <f t="shared" si="98"/>
        <v>0</v>
      </c>
      <c r="H199" s="30">
        <f t="shared" si="98"/>
        <v>0</v>
      </c>
      <c r="I199" s="30">
        <f t="shared" si="98"/>
        <v>0</v>
      </c>
      <c r="J199" s="31">
        <f t="shared" si="98"/>
        <v>0</v>
      </c>
      <c r="K199" s="32">
        <f>SUM(F199:J199)</f>
        <v>0</v>
      </c>
      <c r="L199"/>
      <c r="N199" s="13">
        <v>0.25</v>
      </c>
      <c r="O199" s="13">
        <v>0.75</v>
      </c>
      <c r="P199" s="13">
        <v>0</v>
      </c>
      <c r="Q199" s="14"/>
      <c r="R199" s="14"/>
      <c r="S199" s="9"/>
      <c r="T199" s="10">
        <f>SUM(N199:R199)</f>
        <v>1</v>
      </c>
      <c r="U199" s="9"/>
    </row>
    <row r="200" spans="2:21" ht="14.4" thickBot="1" x14ac:dyDescent="0.35">
      <c r="B200" s="12">
        <v>7.2</v>
      </c>
      <c r="C200" s="6" t="s">
        <v>125</v>
      </c>
      <c r="D200" s="24" t="s">
        <v>89</v>
      </c>
      <c r="E200" s="194">
        <v>0</v>
      </c>
      <c r="F200" s="29">
        <f t="shared" si="98"/>
        <v>0</v>
      </c>
      <c r="G200" s="30">
        <f t="shared" si="98"/>
        <v>0</v>
      </c>
      <c r="H200" s="30">
        <f t="shared" si="98"/>
        <v>0</v>
      </c>
      <c r="I200" s="30">
        <f t="shared" si="98"/>
        <v>0</v>
      </c>
      <c r="J200" s="31">
        <f t="shared" si="98"/>
        <v>0</v>
      </c>
      <c r="K200" s="32">
        <f>SUM(F200:J200)</f>
        <v>0</v>
      </c>
      <c r="L200"/>
      <c r="N200" s="13">
        <v>0.25</v>
      </c>
      <c r="O200" s="13">
        <v>0.75</v>
      </c>
      <c r="P200" s="13">
        <v>0</v>
      </c>
      <c r="Q200" s="14"/>
      <c r="R200" s="14"/>
      <c r="S200" s="9"/>
      <c r="T200" s="10">
        <f>SUM(N200:R200)</f>
        <v>1</v>
      </c>
      <c r="U200" s="9"/>
    </row>
    <row r="201" spans="2:21" ht="14.4" thickBot="1" x14ac:dyDescent="0.35">
      <c r="B201" s="19" t="s">
        <v>126</v>
      </c>
      <c r="C201" s="20"/>
      <c r="D201" s="19"/>
      <c r="E201" s="38">
        <f t="shared" ref="E201:J201" si="99">SUM(E202:E211)</f>
        <v>9.9999999999999992E-2</v>
      </c>
      <c r="F201" s="28">
        <f t="shared" si="99"/>
        <v>90</v>
      </c>
      <c r="G201" s="28">
        <f t="shared" si="99"/>
        <v>2100</v>
      </c>
      <c r="H201" s="28">
        <f t="shared" si="99"/>
        <v>270</v>
      </c>
      <c r="I201" s="28">
        <f t="shared" si="99"/>
        <v>270</v>
      </c>
      <c r="J201" s="33">
        <f t="shared" si="99"/>
        <v>270</v>
      </c>
      <c r="K201" s="28">
        <f>SUM(F201:J201)</f>
        <v>3000</v>
      </c>
      <c r="L201"/>
      <c r="N201" s="2"/>
      <c r="O201" s="2"/>
      <c r="P201" s="2"/>
      <c r="Q201" s="2"/>
      <c r="R201" s="2"/>
      <c r="S201" s="9"/>
      <c r="T201" s="9"/>
      <c r="U201" s="9"/>
    </row>
    <row r="202" spans="2:21" ht="14.4" thickBot="1" x14ac:dyDescent="0.35">
      <c r="B202" s="12">
        <v>8.1</v>
      </c>
      <c r="C202" s="6" t="s">
        <v>128</v>
      </c>
      <c r="D202" s="24" t="s">
        <v>99</v>
      </c>
      <c r="E202" s="39">
        <v>0.02</v>
      </c>
      <c r="F202" s="29">
        <f>($E$14*$E202)*N202</f>
        <v>0</v>
      </c>
      <c r="G202" s="30">
        <f>($E$14*$E202)*O202</f>
        <v>600</v>
      </c>
      <c r="H202" s="30">
        <f>($E$14*$E202)*P202</f>
        <v>0</v>
      </c>
      <c r="I202" s="30">
        <f>($E$14*$E202)*Q202</f>
        <v>0</v>
      </c>
      <c r="J202" s="31">
        <f>($E$14*$E202)*R202</f>
        <v>0</v>
      </c>
      <c r="K202" s="32">
        <f>SUM(F202:J202)</f>
        <v>600</v>
      </c>
      <c r="L202"/>
      <c r="N202" s="14"/>
      <c r="O202" s="13">
        <v>1</v>
      </c>
      <c r="P202" s="14"/>
      <c r="Q202" s="14"/>
      <c r="R202" s="14"/>
      <c r="S202" s="9"/>
      <c r="T202" s="10">
        <f t="shared" ref="T202:T211" si="100">SUM(N202:R202)</f>
        <v>1</v>
      </c>
      <c r="U202" s="9"/>
    </row>
    <row r="203" spans="2:21" ht="14.4" thickBot="1" x14ac:dyDescent="0.35">
      <c r="B203" s="12">
        <v>8.1999999999999993</v>
      </c>
      <c r="C203" s="6" t="s">
        <v>129</v>
      </c>
      <c r="D203" s="24" t="s">
        <v>89</v>
      </c>
      <c r="E203" s="39">
        <v>0.01</v>
      </c>
      <c r="F203" s="29">
        <f t="shared" ref="F203:F211" si="101">($E$14*$E203)*N203</f>
        <v>0</v>
      </c>
      <c r="G203" s="30">
        <f t="shared" ref="G203:G211" si="102">($E$14*$E203)*O203</f>
        <v>300</v>
      </c>
      <c r="H203" s="30">
        <f t="shared" ref="H203:H211" si="103">($E$14*$E203)*P203</f>
        <v>0</v>
      </c>
      <c r="I203" s="30">
        <f t="shared" ref="I203:I211" si="104">($E$14*$E203)*Q203</f>
        <v>0</v>
      </c>
      <c r="J203" s="31">
        <f t="shared" ref="J203:J211" si="105">($E$14*$E203)*R203</f>
        <v>0</v>
      </c>
      <c r="K203" s="32">
        <f t="shared" ref="K203:K211" si="106">SUM(F203:J203)</f>
        <v>300</v>
      </c>
      <c r="L203"/>
      <c r="N203" s="14"/>
      <c r="O203" s="13">
        <v>1</v>
      </c>
      <c r="P203" s="14"/>
      <c r="Q203" s="14"/>
      <c r="R203" s="14"/>
      <c r="S203" s="9"/>
      <c r="T203" s="10">
        <f t="shared" si="100"/>
        <v>1</v>
      </c>
      <c r="U203" s="9"/>
    </row>
    <row r="204" spans="2:21" ht="14.4" thickBot="1" x14ac:dyDescent="0.35">
      <c r="B204" s="12">
        <v>8.3000000000000007</v>
      </c>
      <c r="C204" s="6" t="s">
        <v>130</v>
      </c>
      <c r="D204" s="24" t="s">
        <v>89</v>
      </c>
      <c r="E204" s="39">
        <v>5.0000000000000001E-3</v>
      </c>
      <c r="F204" s="29">
        <f t="shared" si="101"/>
        <v>0</v>
      </c>
      <c r="G204" s="30">
        <f t="shared" si="102"/>
        <v>150</v>
      </c>
      <c r="H204" s="30">
        <f t="shared" si="103"/>
        <v>0</v>
      </c>
      <c r="I204" s="30">
        <f t="shared" si="104"/>
        <v>0</v>
      </c>
      <c r="J204" s="31">
        <f t="shared" si="105"/>
        <v>0</v>
      </c>
      <c r="K204" s="32">
        <f t="shared" si="106"/>
        <v>150</v>
      </c>
      <c r="L204"/>
      <c r="N204" s="14"/>
      <c r="O204" s="13">
        <v>1</v>
      </c>
      <c r="P204" s="14"/>
      <c r="Q204" s="14"/>
      <c r="R204" s="14"/>
      <c r="S204" s="9"/>
      <c r="T204" s="10">
        <f t="shared" si="100"/>
        <v>1</v>
      </c>
      <c r="U204" s="9"/>
    </row>
    <row r="205" spans="2:21" ht="14.4" thickBot="1" x14ac:dyDescent="0.35">
      <c r="B205" s="12">
        <v>8.4</v>
      </c>
      <c r="C205" s="6" t="s">
        <v>131</v>
      </c>
      <c r="D205" s="24" t="s">
        <v>89</v>
      </c>
      <c r="E205" s="39">
        <v>5.0000000000000001E-3</v>
      </c>
      <c r="F205" s="29">
        <f t="shared" si="101"/>
        <v>45</v>
      </c>
      <c r="G205" s="30">
        <f t="shared" si="102"/>
        <v>105</v>
      </c>
      <c r="H205" s="30">
        <f t="shared" si="103"/>
        <v>0</v>
      </c>
      <c r="I205" s="30">
        <f t="shared" si="104"/>
        <v>0</v>
      </c>
      <c r="J205" s="31">
        <f t="shared" si="105"/>
        <v>0</v>
      </c>
      <c r="K205" s="32">
        <f t="shared" si="106"/>
        <v>150</v>
      </c>
      <c r="L205"/>
      <c r="N205" s="13">
        <v>0.3</v>
      </c>
      <c r="O205" s="13">
        <v>0.7</v>
      </c>
      <c r="P205" s="14"/>
      <c r="Q205" s="14"/>
      <c r="R205" s="14"/>
      <c r="S205" s="9"/>
      <c r="T205" s="10">
        <f t="shared" si="100"/>
        <v>1</v>
      </c>
      <c r="U205" s="9"/>
    </row>
    <row r="206" spans="2:21" ht="14.4" thickBot="1" x14ac:dyDescent="0.35">
      <c r="B206" s="12">
        <v>8.5</v>
      </c>
      <c r="C206" s="6" t="s">
        <v>132</v>
      </c>
      <c r="D206" s="24" t="s">
        <v>89</v>
      </c>
      <c r="E206" s="39">
        <v>5.0000000000000001E-3</v>
      </c>
      <c r="F206" s="29">
        <f t="shared" si="101"/>
        <v>0</v>
      </c>
      <c r="G206" s="29">
        <f t="shared" si="102"/>
        <v>150</v>
      </c>
      <c r="H206" s="29">
        <f t="shared" si="103"/>
        <v>0</v>
      </c>
      <c r="I206" s="29">
        <f t="shared" si="104"/>
        <v>0</v>
      </c>
      <c r="J206" s="29">
        <f t="shared" si="105"/>
        <v>0</v>
      </c>
      <c r="K206" s="32">
        <f t="shared" si="106"/>
        <v>150</v>
      </c>
      <c r="L206"/>
      <c r="N206" s="13"/>
      <c r="O206" s="13">
        <v>1</v>
      </c>
      <c r="P206" s="14"/>
      <c r="Q206" s="14"/>
      <c r="R206" s="14"/>
      <c r="S206" s="9"/>
      <c r="T206" s="10">
        <f t="shared" si="100"/>
        <v>1</v>
      </c>
      <c r="U206" s="9"/>
    </row>
    <row r="207" spans="2:21" ht="28.2" thickBot="1" x14ac:dyDescent="0.35">
      <c r="B207" s="12">
        <v>8.6</v>
      </c>
      <c r="C207" s="6" t="s">
        <v>133</v>
      </c>
      <c r="D207" s="24" t="s">
        <v>89</v>
      </c>
      <c r="E207" s="39">
        <v>5.0000000000000001E-3</v>
      </c>
      <c r="F207" s="29">
        <f t="shared" si="101"/>
        <v>0</v>
      </c>
      <c r="G207" s="29">
        <f t="shared" si="102"/>
        <v>150</v>
      </c>
      <c r="H207" s="29">
        <f t="shared" si="103"/>
        <v>0</v>
      </c>
      <c r="I207" s="29">
        <f t="shared" si="104"/>
        <v>0</v>
      </c>
      <c r="J207" s="167">
        <f t="shared" si="105"/>
        <v>0</v>
      </c>
      <c r="K207" s="32">
        <f t="shared" si="106"/>
        <v>150</v>
      </c>
      <c r="L207"/>
      <c r="N207" s="13"/>
      <c r="O207" s="13">
        <v>1</v>
      </c>
      <c r="P207" s="14"/>
      <c r="Q207" s="14"/>
      <c r="R207" s="14"/>
      <c r="S207" s="9"/>
      <c r="T207" s="10">
        <f t="shared" si="100"/>
        <v>1</v>
      </c>
      <c r="U207" s="9"/>
    </row>
    <row r="208" spans="2:21" ht="28.2" thickBot="1" x14ac:dyDescent="0.35">
      <c r="B208" s="12">
        <v>8.6999999999999993</v>
      </c>
      <c r="C208" s="6" t="s">
        <v>134</v>
      </c>
      <c r="D208" s="24" t="s">
        <v>89</v>
      </c>
      <c r="E208" s="39">
        <v>5.0000000000000001E-3</v>
      </c>
      <c r="F208" s="29">
        <f t="shared" si="101"/>
        <v>0</v>
      </c>
      <c r="G208" s="29">
        <f t="shared" si="102"/>
        <v>150</v>
      </c>
      <c r="H208" s="29">
        <f t="shared" si="103"/>
        <v>0</v>
      </c>
      <c r="I208" s="29">
        <f t="shared" si="104"/>
        <v>0</v>
      </c>
      <c r="J208" s="167">
        <f t="shared" si="105"/>
        <v>0</v>
      </c>
      <c r="K208" s="32">
        <f t="shared" si="106"/>
        <v>150</v>
      </c>
      <c r="L208"/>
      <c r="N208" s="13"/>
      <c r="O208" s="13">
        <v>1</v>
      </c>
      <c r="P208" s="14"/>
      <c r="Q208" s="14"/>
      <c r="R208" s="14"/>
      <c r="S208" s="9"/>
      <c r="T208" s="10">
        <f t="shared" si="100"/>
        <v>1</v>
      </c>
      <c r="U208" s="9"/>
    </row>
    <row r="209" spans="2:21" ht="28.2" thickBot="1" x14ac:dyDescent="0.35">
      <c r="B209" s="12">
        <v>8.8000000000000007</v>
      </c>
      <c r="C209" s="6" t="s">
        <v>135</v>
      </c>
      <c r="D209" s="24" t="s">
        <v>89</v>
      </c>
      <c r="E209" s="39">
        <v>0.01</v>
      </c>
      <c r="F209" s="29">
        <f t="shared" si="101"/>
        <v>0</v>
      </c>
      <c r="G209" s="30">
        <f t="shared" si="102"/>
        <v>300</v>
      </c>
      <c r="H209" s="30">
        <f t="shared" si="103"/>
        <v>0</v>
      </c>
      <c r="I209" s="30">
        <f t="shared" si="104"/>
        <v>0</v>
      </c>
      <c r="J209" s="31">
        <f t="shared" si="105"/>
        <v>0</v>
      </c>
      <c r="K209" s="32">
        <f t="shared" si="106"/>
        <v>300</v>
      </c>
      <c r="L209"/>
      <c r="N209" s="13"/>
      <c r="O209" s="13">
        <v>1</v>
      </c>
      <c r="P209" s="14"/>
      <c r="Q209" s="14"/>
      <c r="R209" s="14"/>
      <c r="S209" s="9"/>
      <c r="T209" s="10">
        <f t="shared" si="100"/>
        <v>1</v>
      </c>
      <c r="U209" s="9"/>
    </row>
    <row r="210" spans="2:21" ht="28.2" thickBot="1" x14ac:dyDescent="0.35">
      <c r="B210" s="22">
        <v>8.9</v>
      </c>
      <c r="C210" s="6" t="s">
        <v>136</v>
      </c>
      <c r="D210" s="24" t="s">
        <v>89</v>
      </c>
      <c r="E210" s="39">
        <v>5.0000000000000001E-3</v>
      </c>
      <c r="F210" s="29">
        <f t="shared" si="101"/>
        <v>45</v>
      </c>
      <c r="G210" s="30">
        <f t="shared" si="102"/>
        <v>105</v>
      </c>
      <c r="H210" s="30">
        <f t="shared" si="103"/>
        <v>0</v>
      </c>
      <c r="I210" s="30">
        <f t="shared" si="104"/>
        <v>0</v>
      </c>
      <c r="J210" s="31">
        <f t="shared" si="105"/>
        <v>0</v>
      </c>
      <c r="K210" s="32">
        <f t="shared" si="106"/>
        <v>150</v>
      </c>
      <c r="L210"/>
      <c r="N210" s="13">
        <v>0.3</v>
      </c>
      <c r="O210" s="13">
        <v>0.7</v>
      </c>
      <c r="P210" s="14"/>
      <c r="Q210" s="14"/>
      <c r="R210" s="14"/>
      <c r="S210" s="9"/>
      <c r="T210" s="10">
        <f t="shared" si="100"/>
        <v>1</v>
      </c>
      <c r="U210" s="9"/>
    </row>
    <row r="211" spans="2:21" ht="15.6" thickBot="1" x14ac:dyDescent="0.35">
      <c r="B211" s="12" t="s">
        <v>137</v>
      </c>
      <c r="C211" s="6" t="s">
        <v>138</v>
      </c>
      <c r="D211" s="6" t="s">
        <v>124</v>
      </c>
      <c r="E211" s="39">
        <v>0.03</v>
      </c>
      <c r="F211" s="29">
        <f t="shared" si="101"/>
        <v>0</v>
      </c>
      <c r="G211" s="30">
        <f t="shared" si="102"/>
        <v>90</v>
      </c>
      <c r="H211" s="30">
        <f t="shared" si="103"/>
        <v>270</v>
      </c>
      <c r="I211" s="30">
        <f t="shared" si="104"/>
        <v>270</v>
      </c>
      <c r="J211" s="31">
        <f t="shared" si="105"/>
        <v>270</v>
      </c>
      <c r="K211" s="32">
        <f t="shared" si="106"/>
        <v>900</v>
      </c>
      <c r="L211"/>
      <c r="N211" s="13">
        <v>0</v>
      </c>
      <c r="O211" s="13">
        <v>0.1</v>
      </c>
      <c r="P211" s="13">
        <v>0.3</v>
      </c>
      <c r="Q211" s="13">
        <v>0.3</v>
      </c>
      <c r="R211" s="13">
        <v>0.3</v>
      </c>
      <c r="S211" s="9"/>
      <c r="T211" s="10">
        <f t="shared" si="100"/>
        <v>1</v>
      </c>
      <c r="U211" s="9"/>
    </row>
    <row r="212" spans="2:21" ht="14.4" thickBot="1" x14ac:dyDescent="0.35">
      <c r="B212" s="19" t="s">
        <v>139</v>
      </c>
      <c r="C212" s="20"/>
      <c r="D212" s="19"/>
      <c r="E212" s="38">
        <f t="shared" ref="E212:J212" si="107">SUM(E213)</f>
        <v>0.1</v>
      </c>
      <c r="F212" s="28">
        <f t="shared" si="107"/>
        <v>0</v>
      </c>
      <c r="G212" s="28">
        <f t="shared" si="107"/>
        <v>300</v>
      </c>
      <c r="H212" s="28">
        <f t="shared" si="107"/>
        <v>900</v>
      </c>
      <c r="I212" s="28">
        <f t="shared" si="107"/>
        <v>900</v>
      </c>
      <c r="J212" s="33">
        <f t="shared" si="107"/>
        <v>900</v>
      </c>
      <c r="K212" s="28">
        <f>SUM(F212:J212)</f>
        <v>3000</v>
      </c>
      <c r="L212"/>
      <c r="N212" s="2"/>
      <c r="O212" s="2"/>
      <c r="P212" s="2"/>
      <c r="Q212" s="2"/>
      <c r="R212" s="2"/>
      <c r="S212" s="9"/>
      <c r="T212" s="9"/>
      <c r="U212" s="9"/>
    </row>
    <row r="213" spans="2:21" ht="28.2" thickBot="1" x14ac:dyDescent="0.35">
      <c r="B213" s="12">
        <v>9.1</v>
      </c>
      <c r="C213" s="6" t="s">
        <v>142</v>
      </c>
      <c r="D213" s="25" t="s">
        <v>160</v>
      </c>
      <c r="E213" s="40">
        <v>0.1</v>
      </c>
      <c r="F213" s="29">
        <f>($E$14*$E213)*N213</f>
        <v>0</v>
      </c>
      <c r="G213" s="30">
        <f>($E$14*$E213)*O213</f>
        <v>300</v>
      </c>
      <c r="H213" s="30">
        <f>($E$14*$E213)*P213</f>
        <v>900</v>
      </c>
      <c r="I213" s="30">
        <f>($E$14*$E213)*Q213</f>
        <v>900</v>
      </c>
      <c r="J213" s="31">
        <f>($E$14*$E213)*R213</f>
        <v>900</v>
      </c>
      <c r="K213" s="32">
        <f>SUM(F213:J213)</f>
        <v>3000</v>
      </c>
      <c r="L213"/>
      <c r="N213" s="13">
        <v>0</v>
      </c>
      <c r="O213" s="13">
        <v>0.1</v>
      </c>
      <c r="P213" s="13">
        <v>0.3</v>
      </c>
      <c r="Q213" s="13">
        <v>0.3</v>
      </c>
      <c r="R213" s="13">
        <v>0.3</v>
      </c>
      <c r="S213" s="9"/>
      <c r="T213" s="10">
        <f>SUM(N213:R213)</f>
        <v>1</v>
      </c>
      <c r="U213" s="9"/>
    </row>
    <row r="214" spans="2:21" ht="14.4" thickBot="1" x14ac:dyDescent="0.35">
      <c r="B214" s="101" t="s">
        <v>146</v>
      </c>
      <c r="C214" s="102"/>
      <c r="D214" s="102"/>
      <c r="E214" s="102"/>
      <c r="F214" s="103"/>
      <c r="G214" s="103"/>
      <c r="H214" s="103"/>
      <c r="I214" s="103"/>
      <c r="J214" s="103"/>
      <c r="K214" s="28"/>
      <c r="L214"/>
      <c r="N214" s="7"/>
      <c r="O214" s="7"/>
      <c r="P214" s="7"/>
      <c r="Q214" s="7"/>
      <c r="R214" s="7"/>
      <c r="S214" s="7"/>
      <c r="T214" s="7"/>
      <c r="U214" s="7"/>
    </row>
    <row r="215" spans="2:21" ht="14.4" thickBot="1" x14ac:dyDescent="0.35">
      <c r="B215" s="105"/>
      <c r="C215" s="106" t="s">
        <v>147</v>
      </c>
      <c r="D215" s="107"/>
      <c r="E215" s="195">
        <f>SUM(E212,E201,E198,E193,E189,E186,E179,E175,E172)</f>
        <v>1</v>
      </c>
      <c r="F215" s="108">
        <f t="shared" ref="F215:K215" si="108">SUM(F173:F174,F176:F178,F180:F185,F187:F188,F190:F192,F194:F197,F199:F200,F202:F211,F213)</f>
        <v>7095</v>
      </c>
      <c r="G215" s="108">
        <f t="shared" si="108"/>
        <v>19395</v>
      </c>
      <c r="H215" s="108">
        <f t="shared" si="108"/>
        <v>1170</v>
      </c>
      <c r="I215" s="108">
        <f t="shared" si="108"/>
        <v>1170</v>
      </c>
      <c r="J215" s="108">
        <f t="shared" si="108"/>
        <v>1170</v>
      </c>
      <c r="K215" s="28">
        <f t="shared" si="108"/>
        <v>30000</v>
      </c>
      <c r="L215"/>
      <c r="N215" s="7"/>
      <c r="O215" s="7"/>
      <c r="P215" s="7"/>
      <c r="Q215" s="7"/>
      <c r="R215" s="7"/>
      <c r="S215" s="7"/>
      <c r="T215" s="7"/>
      <c r="U215" s="7"/>
    </row>
    <row r="216" spans="2:21" ht="14.4" thickBot="1" x14ac:dyDescent="0.35">
      <c r="B216" s="111"/>
      <c r="C216" s="112" t="s">
        <v>169</v>
      </c>
      <c r="D216" s="107"/>
      <c r="E216" s="107"/>
      <c r="F216" s="108">
        <f>Exh3B_DNSC!E52</f>
        <v>6000</v>
      </c>
      <c r="G216" s="108">
        <f>Exh3B_DNSC!F52</f>
        <v>4000</v>
      </c>
      <c r="H216" s="108">
        <f>Exh3B_DNSC!G52</f>
        <v>4000</v>
      </c>
      <c r="I216" s="108">
        <f>Exh3B_DNSC!H52</f>
        <v>4000</v>
      </c>
      <c r="J216" s="108">
        <f>Exh3B_DNSC!I52</f>
        <v>4000</v>
      </c>
      <c r="K216" s="28">
        <f>Exh3B_DNSC!J52</f>
        <v>22000</v>
      </c>
      <c r="L216"/>
      <c r="N216" s="7"/>
      <c r="O216" s="7"/>
      <c r="P216" s="7"/>
      <c r="Q216" s="7"/>
      <c r="R216" s="7"/>
      <c r="S216" s="7"/>
      <c r="T216" s="7"/>
      <c r="U216" s="7"/>
    </row>
    <row r="217" spans="2:21" ht="14.4" thickBot="1" x14ac:dyDescent="0.35">
      <c r="B217" s="291" t="s">
        <v>149</v>
      </c>
      <c r="C217" s="292"/>
      <c r="D217" s="113"/>
      <c r="E217" s="113"/>
      <c r="F217" s="114">
        <f t="shared" ref="F217:K217" si="109">SUM(F215:F216)</f>
        <v>13095</v>
      </c>
      <c r="G217" s="114">
        <f t="shared" si="109"/>
        <v>23395</v>
      </c>
      <c r="H217" s="114">
        <f t="shared" si="109"/>
        <v>5170</v>
      </c>
      <c r="I217" s="114">
        <f t="shared" si="109"/>
        <v>5170</v>
      </c>
      <c r="J217" s="115">
        <f t="shared" si="109"/>
        <v>5170</v>
      </c>
      <c r="K217" s="28">
        <f t="shared" si="109"/>
        <v>52000</v>
      </c>
      <c r="L217" s="110"/>
      <c r="N217" s="7"/>
      <c r="O217" s="7"/>
      <c r="P217" s="7"/>
      <c r="Q217" s="7"/>
      <c r="R217" s="7"/>
      <c r="S217" s="7"/>
      <c r="T217" s="7"/>
      <c r="U217" s="7"/>
    </row>
    <row r="220" spans="2:21" ht="14.4" thickBot="1" x14ac:dyDescent="0.35">
      <c r="B220" s="289" t="s">
        <v>170</v>
      </c>
      <c r="C220" s="289"/>
      <c r="D220" s="289"/>
      <c r="E220" s="289"/>
      <c r="F220" s="289"/>
      <c r="G220" s="289"/>
      <c r="H220" s="289"/>
      <c r="I220" s="289"/>
      <c r="J220" s="289"/>
      <c r="K220" s="289"/>
      <c r="L220" s="290"/>
      <c r="N220" s="299" t="s">
        <v>171</v>
      </c>
      <c r="O220" s="299"/>
      <c r="P220" s="299"/>
      <c r="Q220" s="299"/>
      <c r="R220" s="299"/>
      <c r="S220" s="8"/>
      <c r="T220" s="8"/>
    </row>
    <row r="221" spans="2:21" ht="42" thickBot="1" x14ac:dyDescent="0.35">
      <c r="B221" s="11" t="s">
        <v>75</v>
      </c>
      <c r="C221" s="4" t="s">
        <v>76</v>
      </c>
      <c r="D221" s="23" t="s">
        <v>77</v>
      </c>
      <c r="E221" s="26" t="s">
        <v>164</v>
      </c>
      <c r="F221" s="5" t="s">
        <v>79</v>
      </c>
      <c r="G221" s="4" t="s">
        <v>80</v>
      </c>
      <c r="H221" s="4" t="s">
        <v>81</v>
      </c>
      <c r="I221" s="4" t="s">
        <v>82</v>
      </c>
      <c r="J221" s="23" t="s">
        <v>83</v>
      </c>
      <c r="K221" s="26" t="s">
        <v>84</v>
      </c>
      <c r="L221" s="188"/>
      <c r="N221" s="4" t="s">
        <v>152</v>
      </c>
      <c r="O221" s="4" t="s">
        <v>153</v>
      </c>
      <c r="P221" s="4" t="s">
        <v>154</v>
      </c>
      <c r="Q221" s="4" t="s">
        <v>155</v>
      </c>
      <c r="R221" s="4" t="s">
        <v>156</v>
      </c>
      <c r="S221" s="9"/>
      <c r="T221" s="9" t="s">
        <v>157</v>
      </c>
      <c r="U221" s="9"/>
    </row>
    <row r="222" spans="2:21" ht="14.4" thickBot="1" x14ac:dyDescent="0.35">
      <c r="B222" s="21" t="s">
        <v>86</v>
      </c>
      <c r="C222" s="18"/>
      <c r="D222" s="19"/>
      <c r="E222" s="38">
        <f t="shared" ref="E222:J222" si="110">SUM(E223:E224)</f>
        <v>0.03</v>
      </c>
      <c r="F222" s="28">
        <f t="shared" si="110"/>
        <v>600</v>
      </c>
      <c r="G222" s="28">
        <f t="shared" si="110"/>
        <v>0</v>
      </c>
      <c r="H222" s="28">
        <f t="shared" si="110"/>
        <v>0</v>
      </c>
      <c r="I222" s="28">
        <f t="shared" si="110"/>
        <v>0</v>
      </c>
      <c r="J222" s="33">
        <f t="shared" si="110"/>
        <v>0</v>
      </c>
      <c r="K222" s="28">
        <f t="shared" ref="K222:K235" si="111">SUM(F222:J222)</f>
        <v>600</v>
      </c>
      <c r="L222"/>
      <c r="N222" s="1"/>
      <c r="O222" s="1"/>
      <c r="P222" s="1"/>
      <c r="Q222" s="1"/>
      <c r="R222" s="1"/>
      <c r="S222" s="8"/>
      <c r="T222" s="8"/>
      <c r="U222" s="8"/>
    </row>
    <row r="223" spans="2:21" ht="14.4" thickBot="1" x14ac:dyDescent="0.35">
      <c r="B223" s="12">
        <v>1.1000000000000001</v>
      </c>
      <c r="C223" s="6" t="s">
        <v>88</v>
      </c>
      <c r="D223" s="24" t="s">
        <v>89</v>
      </c>
      <c r="E223" s="39">
        <v>0.02</v>
      </c>
      <c r="F223" s="29">
        <f t="shared" ref="F223:J224" si="112">($E$15*$E223)*N223</f>
        <v>400</v>
      </c>
      <c r="G223" s="30">
        <f t="shared" si="112"/>
        <v>0</v>
      </c>
      <c r="H223" s="30">
        <f t="shared" si="112"/>
        <v>0</v>
      </c>
      <c r="I223" s="30">
        <f t="shared" si="112"/>
        <v>0</v>
      </c>
      <c r="J223" s="31">
        <f t="shared" si="112"/>
        <v>0</v>
      </c>
      <c r="K223" s="32">
        <f t="shared" si="111"/>
        <v>400</v>
      </c>
      <c r="L223"/>
      <c r="N223" s="13">
        <v>1</v>
      </c>
      <c r="O223" s="14"/>
      <c r="P223" s="14"/>
      <c r="Q223" s="14"/>
      <c r="R223" s="14"/>
      <c r="S223" s="9"/>
      <c r="T223" s="10">
        <f>SUM(N223:R223)</f>
        <v>1</v>
      </c>
      <c r="U223" s="9"/>
    </row>
    <row r="224" spans="2:21" ht="14.4" thickBot="1" x14ac:dyDescent="0.35">
      <c r="B224" s="12">
        <v>1.2</v>
      </c>
      <c r="C224" s="6" t="s">
        <v>90</v>
      </c>
      <c r="D224" s="24" t="s">
        <v>89</v>
      </c>
      <c r="E224" s="39">
        <v>0.01</v>
      </c>
      <c r="F224" s="29">
        <f t="shared" si="112"/>
        <v>200</v>
      </c>
      <c r="G224" s="30">
        <f t="shared" si="112"/>
        <v>0</v>
      </c>
      <c r="H224" s="30">
        <f t="shared" si="112"/>
        <v>0</v>
      </c>
      <c r="I224" s="30">
        <f t="shared" si="112"/>
        <v>0</v>
      </c>
      <c r="J224" s="31">
        <f t="shared" si="112"/>
        <v>0</v>
      </c>
      <c r="K224" s="32">
        <f t="shared" si="111"/>
        <v>200</v>
      </c>
      <c r="L224"/>
      <c r="N224" s="13">
        <v>1</v>
      </c>
      <c r="O224" s="14"/>
      <c r="P224" s="14"/>
      <c r="Q224" s="14"/>
      <c r="R224" s="14"/>
      <c r="S224" s="9"/>
      <c r="T224" s="10">
        <f>SUM(N224:R224)</f>
        <v>1</v>
      </c>
      <c r="U224" s="9"/>
    </row>
    <row r="225" spans="2:21" ht="14.4" thickBot="1" x14ac:dyDescent="0.35">
      <c r="B225" s="21" t="s">
        <v>91</v>
      </c>
      <c r="C225" s="18"/>
      <c r="D225" s="19"/>
      <c r="E225" s="38">
        <f t="shared" ref="E225:J225" si="113">SUM(E226:E228)</f>
        <v>9.9999999999999992E-2</v>
      </c>
      <c r="F225" s="28">
        <f t="shared" si="113"/>
        <v>2000</v>
      </c>
      <c r="G225" s="28">
        <f t="shared" si="113"/>
        <v>0</v>
      </c>
      <c r="H225" s="28">
        <f t="shared" si="113"/>
        <v>0</v>
      </c>
      <c r="I225" s="28">
        <f t="shared" si="113"/>
        <v>0</v>
      </c>
      <c r="J225" s="33">
        <f t="shared" si="113"/>
        <v>0</v>
      </c>
      <c r="K225" s="28">
        <f t="shared" si="111"/>
        <v>2000</v>
      </c>
      <c r="L225"/>
      <c r="N225" s="1"/>
      <c r="O225" s="1"/>
      <c r="P225" s="1"/>
      <c r="Q225" s="1"/>
      <c r="R225" s="1"/>
      <c r="S225" s="8"/>
      <c r="T225" s="8"/>
      <c r="U225" s="8"/>
    </row>
    <row r="226" spans="2:21" ht="55.8" thickBot="1" x14ac:dyDescent="0.35">
      <c r="B226" s="12">
        <v>2.1</v>
      </c>
      <c r="C226" s="6" t="s">
        <v>93</v>
      </c>
      <c r="D226" s="24" t="s">
        <v>89</v>
      </c>
      <c r="E226" s="39">
        <v>0.06</v>
      </c>
      <c r="F226" s="29">
        <f t="shared" ref="F226:J228" si="114">($E$15*$E226)*N226</f>
        <v>1200</v>
      </c>
      <c r="G226" s="30">
        <f t="shared" si="114"/>
        <v>0</v>
      </c>
      <c r="H226" s="30">
        <f t="shared" si="114"/>
        <v>0</v>
      </c>
      <c r="I226" s="30">
        <f t="shared" si="114"/>
        <v>0</v>
      </c>
      <c r="J226" s="31">
        <f t="shared" si="114"/>
        <v>0</v>
      </c>
      <c r="K226" s="32">
        <f t="shared" si="111"/>
        <v>1200</v>
      </c>
      <c r="L226"/>
      <c r="N226" s="13">
        <v>1</v>
      </c>
      <c r="O226" s="15"/>
      <c r="P226" s="15"/>
      <c r="Q226" s="15"/>
      <c r="R226" s="15"/>
      <c r="S226" s="9"/>
      <c r="T226" s="10">
        <f>SUM(N226:R226)</f>
        <v>1</v>
      </c>
      <c r="U226" s="9"/>
    </row>
    <row r="227" spans="2:21" ht="55.8" thickBot="1" x14ac:dyDescent="0.35">
      <c r="B227" s="12">
        <v>2.2000000000000002</v>
      </c>
      <c r="C227" s="6" t="s">
        <v>94</v>
      </c>
      <c r="D227" s="24" t="s">
        <v>89</v>
      </c>
      <c r="E227" s="39">
        <v>0.03</v>
      </c>
      <c r="F227" s="29">
        <f t="shared" si="114"/>
        <v>600</v>
      </c>
      <c r="G227" s="30">
        <f t="shared" si="114"/>
        <v>0</v>
      </c>
      <c r="H227" s="30">
        <f t="shared" si="114"/>
        <v>0</v>
      </c>
      <c r="I227" s="30">
        <f t="shared" si="114"/>
        <v>0</v>
      </c>
      <c r="J227" s="31">
        <f t="shared" si="114"/>
        <v>0</v>
      </c>
      <c r="K227" s="32">
        <f t="shared" si="111"/>
        <v>600</v>
      </c>
      <c r="L227"/>
      <c r="N227" s="13">
        <v>1</v>
      </c>
      <c r="O227" s="15"/>
      <c r="P227" s="15"/>
      <c r="Q227" s="15"/>
      <c r="R227" s="15"/>
      <c r="S227" s="9"/>
      <c r="T227" s="10">
        <f>SUM(N227:R227)</f>
        <v>1</v>
      </c>
      <c r="U227" s="9"/>
    </row>
    <row r="228" spans="2:21" ht="55.8" thickBot="1" x14ac:dyDescent="0.35">
      <c r="B228" s="12">
        <v>2.2999999999999998</v>
      </c>
      <c r="C228" s="6" t="s">
        <v>95</v>
      </c>
      <c r="D228" s="24" t="s">
        <v>89</v>
      </c>
      <c r="E228" s="39">
        <v>0.01</v>
      </c>
      <c r="F228" s="29">
        <f t="shared" si="114"/>
        <v>200</v>
      </c>
      <c r="G228" s="30">
        <f t="shared" si="114"/>
        <v>0</v>
      </c>
      <c r="H228" s="30">
        <f t="shared" si="114"/>
        <v>0</v>
      </c>
      <c r="I228" s="30">
        <f t="shared" si="114"/>
        <v>0</v>
      </c>
      <c r="J228" s="31">
        <f t="shared" si="114"/>
        <v>0</v>
      </c>
      <c r="K228" s="32">
        <f t="shared" si="111"/>
        <v>200</v>
      </c>
      <c r="L228"/>
      <c r="N228" s="13">
        <v>1</v>
      </c>
      <c r="O228" s="15"/>
      <c r="P228" s="15"/>
      <c r="Q228" s="15"/>
      <c r="R228" s="15"/>
      <c r="S228" s="9"/>
      <c r="T228" s="10">
        <f>SUM(N228:R228)</f>
        <v>1</v>
      </c>
      <c r="U228" s="9"/>
    </row>
    <row r="229" spans="2:21" ht="14.4" thickBot="1" x14ac:dyDescent="0.35">
      <c r="B229" s="21" t="s">
        <v>96</v>
      </c>
      <c r="C229" s="18"/>
      <c r="D229" s="19"/>
      <c r="E229" s="38">
        <f t="shared" ref="E229:J229" si="115">SUM(E230:E235)</f>
        <v>0.12000000000000001</v>
      </c>
      <c r="F229" s="28">
        <f t="shared" si="115"/>
        <v>1600</v>
      </c>
      <c r="G229" s="28">
        <f t="shared" si="115"/>
        <v>800</v>
      </c>
      <c r="H229" s="28">
        <f t="shared" si="115"/>
        <v>0</v>
      </c>
      <c r="I229" s="28">
        <f t="shared" si="115"/>
        <v>0</v>
      </c>
      <c r="J229" s="33">
        <f t="shared" si="115"/>
        <v>0</v>
      </c>
      <c r="K229" s="28">
        <f t="shared" si="111"/>
        <v>2400</v>
      </c>
      <c r="L229"/>
      <c r="N229" s="2"/>
      <c r="O229" s="2"/>
      <c r="P229" s="2"/>
      <c r="Q229" s="2"/>
      <c r="R229" s="2"/>
      <c r="S229" s="9"/>
      <c r="T229" s="9"/>
      <c r="U229" s="9"/>
    </row>
    <row r="230" spans="2:21" ht="14.4" thickBot="1" x14ac:dyDescent="0.35">
      <c r="B230" s="12">
        <v>3.1</v>
      </c>
      <c r="C230" s="6" t="s">
        <v>158</v>
      </c>
      <c r="D230" s="24" t="s">
        <v>99</v>
      </c>
      <c r="E230" s="39">
        <v>0.02</v>
      </c>
      <c r="F230" s="29">
        <f t="shared" ref="F230:J235" si="116">($E$15*$E230)*N230</f>
        <v>400</v>
      </c>
      <c r="G230" s="30">
        <f t="shared" si="116"/>
        <v>0</v>
      </c>
      <c r="H230" s="30">
        <f t="shared" si="116"/>
        <v>0</v>
      </c>
      <c r="I230" s="30">
        <f t="shared" si="116"/>
        <v>0</v>
      </c>
      <c r="J230" s="31">
        <f t="shared" si="116"/>
        <v>0</v>
      </c>
      <c r="K230" s="32">
        <f t="shared" si="111"/>
        <v>400</v>
      </c>
      <c r="L230"/>
      <c r="N230" s="13">
        <v>1</v>
      </c>
      <c r="O230" s="14"/>
      <c r="P230" s="14"/>
      <c r="Q230" s="14"/>
      <c r="R230" s="14"/>
      <c r="S230" s="9"/>
      <c r="T230" s="10">
        <f t="shared" ref="T230:T235" si="117">SUM(N230:R230)</f>
        <v>1</v>
      </c>
      <c r="U230" s="9"/>
    </row>
    <row r="231" spans="2:21" ht="14.4" thickBot="1" x14ac:dyDescent="0.35">
      <c r="B231" s="12">
        <v>3.2</v>
      </c>
      <c r="C231" s="6" t="s">
        <v>100</v>
      </c>
      <c r="D231" s="24" t="s">
        <v>99</v>
      </c>
      <c r="E231" s="39">
        <v>0.02</v>
      </c>
      <c r="F231" s="29">
        <f t="shared" si="116"/>
        <v>400</v>
      </c>
      <c r="G231" s="30">
        <f t="shared" si="116"/>
        <v>0</v>
      </c>
      <c r="H231" s="30">
        <f t="shared" si="116"/>
        <v>0</v>
      </c>
      <c r="I231" s="30">
        <f t="shared" si="116"/>
        <v>0</v>
      </c>
      <c r="J231" s="31">
        <f t="shared" si="116"/>
        <v>0</v>
      </c>
      <c r="K231" s="32">
        <f t="shared" si="111"/>
        <v>400</v>
      </c>
      <c r="L231"/>
      <c r="N231" s="13">
        <v>1</v>
      </c>
      <c r="O231" s="14"/>
      <c r="P231" s="14"/>
      <c r="Q231" s="14"/>
      <c r="R231" s="14"/>
      <c r="S231" s="9"/>
      <c r="T231" s="10">
        <f t="shared" si="117"/>
        <v>1</v>
      </c>
      <c r="U231" s="9"/>
    </row>
    <row r="232" spans="2:21" ht="14.4" thickBot="1" x14ac:dyDescent="0.35">
      <c r="B232" s="12">
        <v>3.3</v>
      </c>
      <c r="C232" s="6" t="s">
        <v>98</v>
      </c>
      <c r="D232" s="24" t="s">
        <v>99</v>
      </c>
      <c r="E232" s="39">
        <v>0.02</v>
      </c>
      <c r="F232" s="29">
        <f t="shared" si="116"/>
        <v>400</v>
      </c>
      <c r="G232" s="30">
        <f t="shared" si="116"/>
        <v>0</v>
      </c>
      <c r="H232" s="30">
        <f t="shared" si="116"/>
        <v>0</v>
      </c>
      <c r="I232" s="30">
        <f t="shared" si="116"/>
        <v>0</v>
      </c>
      <c r="J232" s="31">
        <f t="shared" si="116"/>
        <v>0</v>
      </c>
      <c r="K232" s="32">
        <f t="shared" si="111"/>
        <v>400</v>
      </c>
      <c r="L232"/>
      <c r="N232" s="13">
        <v>1</v>
      </c>
      <c r="O232" s="14"/>
      <c r="P232" s="14"/>
      <c r="Q232" s="14"/>
      <c r="R232" s="14"/>
      <c r="S232" s="9"/>
      <c r="T232" s="10">
        <f t="shared" si="117"/>
        <v>1</v>
      </c>
      <c r="U232" s="9"/>
    </row>
    <row r="233" spans="2:21" ht="14.4" thickBot="1" x14ac:dyDescent="0.35">
      <c r="B233" s="12">
        <v>3.4</v>
      </c>
      <c r="C233" s="6" t="s">
        <v>158</v>
      </c>
      <c r="D233" s="24" t="s">
        <v>99</v>
      </c>
      <c r="E233" s="39">
        <v>0.02</v>
      </c>
      <c r="F233" s="29">
        <f t="shared" si="116"/>
        <v>400</v>
      </c>
      <c r="G233" s="30">
        <f t="shared" si="116"/>
        <v>0</v>
      </c>
      <c r="H233" s="30">
        <f t="shared" si="116"/>
        <v>0</v>
      </c>
      <c r="I233" s="30">
        <f t="shared" si="116"/>
        <v>0</v>
      </c>
      <c r="J233" s="31">
        <f t="shared" si="116"/>
        <v>0</v>
      </c>
      <c r="K233" s="32">
        <f t="shared" si="111"/>
        <v>400</v>
      </c>
      <c r="L233"/>
      <c r="N233" s="13">
        <v>1</v>
      </c>
      <c r="O233" s="14"/>
      <c r="P233" s="14"/>
      <c r="Q233" s="14"/>
      <c r="R233" s="14"/>
      <c r="S233" s="9"/>
      <c r="T233" s="10">
        <f t="shared" si="117"/>
        <v>1</v>
      </c>
      <c r="U233" s="9"/>
    </row>
    <row r="234" spans="2:21" ht="14.4" thickBot="1" x14ac:dyDescent="0.35">
      <c r="B234" s="12">
        <v>3.5</v>
      </c>
      <c r="C234" s="6" t="s">
        <v>158</v>
      </c>
      <c r="D234" s="24" t="s">
        <v>99</v>
      </c>
      <c r="E234" s="39">
        <v>0.02</v>
      </c>
      <c r="F234" s="29">
        <f t="shared" si="116"/>
        <v>0</v>
      </c>
      <c r="G234" s="30">
        <f t="shared" si="116"/>
        <v>400</v>
      </c>
      <c r="H234" s="30">
        <f t="shared" si="116"/>
        <v>0</v>
      </c>
      <c r="I234" s="30">
        <f t="shared" si="116"/>
        <v>0</v>
      </c>
      <c r="J234" s="31">
        <f t="shared" si="116"/>
        <v>0</v>
      </c>
      <c r="K234" s="32">
        <f t="shared" si="111"/>
        <v>400</v>
      </c>
      <c r="L234"/>
      <c r="N234" s="13"/>
      <c r="O234" s="13">
        <v>1</v>
      </c>
      <c r="P234" s="14"/>
      <c r="Q234" s="14"/>
      <c r="R234" s="14"/>
      <c r="S234" s="9"/>
      <c r="T234" s="10">
        <f t="shared" si="117"/>
        <v>1</v>
      </c>
      <c r="U234" s="9"/>
    </row>
    <row r="235" spans="2:21" ht="14.4" thickBot="1" x14ac:dyDescent="0.35">
      <c r="B235" s="12">
        <v>3.6</v>
      </c>
      <c r="C235" s="6" t="s">
        <v>158</v>
      </c>
      <c r="D235" s="24" t="s">
        <v>99</v>
      </c>
      <c r="E235" s="39">
        <v>0.02</v>
      </c>
      <c r="F235" s="29">
        <f t="shared" si="116"/>
        <v>0</v>
      </c>
      <c r="G235" s="30">
        <f t="shared" si="116"/>
        <v>400</v>
      </c>
      <c r="H235" s="30">
        <f t="shared" si="116"/>
        <v>0</v>
      </c>
      <c r="I235" s="30">
        <f t="shared" si="116"/>
        <v>0</v>
      </c>
      <c r="J235" s="31">
        <f t="shared" si="116"/>
        <v>0</v>
      </c>
      <c r="K235" s="32">
        <f t="shared" si="111"/>
        <v>400</v>
      </c>
      <c r="L235"/>
      <c r="N235" s="13"/>
      <c r="O235" s="13">
        <v>1</v>
      </c>
      <c r="P235" s="14"/>
      <c r="Q235" s="14"/>
      <c r="R235" s="14"/>
      <c r="S235" s="9"/>
      <c r="T235" s="10">
        <f t="shared" si="117"/>
        <v>1</v>
      </c>
      <c r="U235" s="9"/>
    </row>
    <row r="236" spans="2:21" ht="14.4" thickBot="1" x14ac:dyDescent="0.35">
      <c r="B236" s="21" t="s">
        <v>105</v>
      </c>
      <c r="C236" s="18"/>
      <c r="D236" s="19"/>
      <c r="E236" s="38">
        <f t="shared" ref="E236:J236" si="118">SUM(E237:E238)</f>
        <v>0.02</v>
      </c>
      <c r="F236" s="28">
        <f t="shared" si="118"/>
        <v>0</v>
      </c>
      <c r="G236" s="28">
        <f t="shared" si="118"/>
        <v>400</v>
      </c>
      <c r="H236" s="28">
        <f t="shared" si="118"/>
        <v>0</v>
      </c>
      <c r="I236" s="28">
        <f t="shared" si="118"/>
        <v>0</v>
      </c>
      <c r="J236" s="33">
        <f t="shared" si="118"/>
        <v>0</v>
      </c>
      <c r="K236" s="28">
        <f>SUM(F236:J236)</f>
        <v>400</v>
      </c>
      <c r="L236"/>
      <c r="N236" s="2"/>
      <c r="O236" s="2"/>
      <c r="P236" s="2"/>
      <c r="Q236" s="2"/>
      <c r="R236" s="2"/>
      <c r="S236" s="9"/>
      <c r="T236" s="9"/>
      <c r="U236" s="9"/>
    </row>
    <row r="237" spans="2:21" ht="14.4" thickBot="1" x14ac:dyDescent="0.35">
      <c r="B237" s="12">
        <v>4.0999999999999996</v>
      </c>
      <c r="C237" s="6" t="s">
        <v>106</v>
      </c>
      <c r="D237" s="24" t="s">
        <v>89</v>
      </c>
      <c r="E237" s="39">
        <v>0.01</v>
      </c>
      <c r="F237" s="29">
        <f t="shared" ref="F237:J238" si="119">($E$15*$E237)*N237</f>
        <v>0</v>
      </c>
      <c r="G237" s="30">
        <f t="shared" si="119"/>
        <v>200</v>
      </c>
      <c r="H237" s="30">
        <f t="shared" si="119"/>
        <v>0</v>
      </c>
      <c r="I237" s="30">
        <f t="shared" si="119"/>
        <v>0</v>
      </c>
      <c r="J237" s="31">
        <f t="shared" si="119"/>
        <v>0</v>
      </c>
      <c r="K237" s="32">
        <f>SUM(F237:J237)</f>
        <v>200</v>
      </c>
      <c r="L237"/>
      <c r="N237" s="14"/>
      <c r="O237" s="13">
        <v>1</v>
      </c>
      <c r="P237" s="13"/>
      <c r="Q237" s="13"/>
      <c r="R237" s="13"/>
      <c r="S237" s="9"/>
      <c r="T237" s="10">
        <f>SUM(N237:R237)</f>
        <v>1</v>
      </c>
      <c r="U237" s="9"/>
    </row>
    <row r="238" spans="2:21" ht="14.4" thickBot="1" x14ac:dyDescent="0.35">
      <c r="B238" s="12">
        <v>4.2</v>
      </c>
      <c r="C238" s="6" t="s">
        <v>107</v>
      </c>
      <c r="D238" s="24" t="s">
        <v>89</v>
      </c>
      <c r="E238" s="39">
        <v>0.01</v>
      </c>
      <c r="F238" s="29">
        <f t="shared" si="119"/>
        <v>0</v>
      </c>
      <c r="G238" s="30">
        <f t="shared" si="119"/>
        <v>200</v>
      </c>
      <c r="H238" s="30">
        <f t="shared" si="119"/>
        <v>0</v>
      </c>
      <c r="I238" s="30">
        <f t="shared" si="119"/>
        <v>0</v>
      </c>
      <c r="J238" s="31">
        <f t="shared" si="119"/>
        <v>0</v>
      </c>
      <c r="K238" s="32">
        <f>SUM(F238:J238)</f>
        <v>200</v>
      </c>
      <c r="L238"/>
      <c r="N238" s="14"/>
      <c r="O238" s="13">
        <v>1</v>
      </c>
      <c r="P238" s="13"/>
      <c r="Q238" s="13"/>
      <c r="R238" s="13"/>
      <c r="S238" s="9"/>
      <c r="T238" s="10">
        <f>SUM(N238:R238)</f>
        <v>1</v>
      </c>
      <c r="U238" s="9"/>
    </row>
    <row r="239" spans="2:21" ht="14.4" thickBot="1" x14ac:dyDescent="0.35">
      <c r="B239" s="21" t="s">
        <v>108</v>
      </c>
      <c r="C239" s="18"/>
      <c r="D239" s="19"/>
      <c r="E239" s="38">
        <f t="shared" ref="E239:K239" si="120">SUM(E240:E242)</f>
        <v>4.9999999999999996E-2</v>
      </c>
      <c r="F239" s="28">
        <f t="shared" si="120"/>
        <v>0</v>
      </c>
      <c r="G239" s="28">
        <f t="shared" si="120"/>
        <v>1000</v>
      </c>
      <c r="H239" s="28">
        <f t="shared" si="120"/>
        <v>0</v>
      </c>
      <c r="I239" s="28">
        <f t="shared" si="120"/>
        <v>0</v>
      </c>
      <c r="J239" s="33">
        <f t="shared" si="120"/>
        <v>0</v>
      </c>
      <c r="K239" s="28">
        <f t="shared" si="120"/>
        <v>1000</v>
      </c>
      <c r="L239"/>
      <c r="N239" s="2"/>
      <c r="O239" s="2"/>
      <c r="P239" s="2"/>
      <c r="Q239" s="2"/>
      <c r="R239" s="2"/>
      <c r="S239" s="9"/>
      <c r="T239" s="9"/>
      <c r="U239" s="9"/>
    </row>
    <row r="240" spans="2:21" ht="27.75" customHeight="1" thickBot="1" x14ac:dyDescent="0.35">
      <c r="B240" s="12">
        <v>5.0999999999999996</v>
      </c>
      <c r="C240" s="6" t="s">
        <v>110</v>
      </c>
      <c r="D240" s="24" t="s">
        <v>111</v>
      </c>
      <c r="E240" s="39">
        <v>0.04</v>
      </c>
      <c r="F240" s="29">
        <f t="shared" ref="F240:J242" si="121">($E$15*$E240)*N240</f>
        <v>0</v>
      </c>
      <c r="G240" s="30">
        <f t="shared" si="121"/>
        <v>800</v>
      </c>
      <c r="H240" s="30">
        <f t="shared" si="121"/>
        <v>0</v>
      </c>
      <c r="I240" s="30">
        <f t="shared" si="121"/>
        <v>0</v>
      </c>
      <c r="J240" s="31">
        <f t="shared" si="121"/>
        <v>0</v>
      </c>
      <c r="K240" s="32">
        <f t="shared" ref="K240:K248" si="122">SUM(F240:J240)</f>
        <v>800</v>
      </c>
      <c r="L240"/>
      <c r="N240" s="14"/>
      <c r="O240" s="13">
        <v>1</v>
      </c>
      <c r="P240" s="16"/>
      <c r="Q240" s="16"/>
      <c r="R240" s="16"/>
      <c r="S240" s="9"/>
      <c r="T240" s="10">
        <f>SUM(N240:R240)</f>
        <v>1</v>
      </c>
      <c r="U240" s="9"/>
    </row>
    <row r="241" spans="2:21" ht="14.4" thickBot="1" x14ac:dyDescent="0.35">
      <c r="B241" s="12">
        <v>5.2</v>
      </c>
      <c r="C241" s="6" t="s">
        <v>112</v>
      </c>
      <c r="D241" s="24" t="s">
        <v>89</v>
      </c>
      <c r="E241" s="39">
        <v>5.0000000000000001E-3</v>
      </c>
      <c r="F241" s="29">
        <f t="shared" si="121"/>
        <v>0</v>
      </c>
      <c r="G241" s="30">
        <f t="shared" si="121"/>
        <v>100</v>
      </c>
      <c r="H241" s="30">
        <f t="shared" si="121"/>
        <v>0</v>
      </c>
      <c r="I241" s="30">
        <f t="shared" si="121"/>
        <v>0</v>
      </c>
      <c r="J241" s="31">
        <f t="shared" si="121"/>
        <v>0</v>
      </c>
      <c r="K241" s="32">
        <f t="shared" si="122"/>
        <v>100</v>
      </c>
      <c r="L241"/>
      <c r="N241" s="14"/>
      <c r="O241" s="13">
        <v>1</v>
      </c>
      <c r="P241" s="14"/>
      <c r="Q241" s="14"/>
      <c r="R241" s="14"/>
      <c r="S241" s="9"/>
      <c r="T241" s="10">
        <f>SUM(N241:R241)</f>
        <v>1</v>
      </c>
      <c r="U241" s="9"/>
    </row>
    <row r="242" spans="2:21" ht="14.4" thickBot="1" x14ac:dyDescent="0.35">
      <c r="B242" s="12">
        <v>5.3</v>
      </c>
      <c r="C242" s="6" t="s">
        <v>113</v>
      </c>
      <c r="D242" s="24" t="s">
        <v>89</v>
      </c>
      <c r="E242" s="39">
        <v>5.0000000000000001E-3</v>
      </c>
      <c r="F242" s="167">
        <f t="shared" si="121"/>
        <v>0</v>
      </c>
      <c r="G242" s="167">
        <f t="shared" si="121"/>
        <v>100</v>
      </c>
      <c r="H242" s="167">
        <f t="shared" si="121"/>
        <v>0</v>
      </c>
      <c r="I242" s="167">
        <f t="shared" si="121"/>
        <v>0</v>
      </c>
      <c r="J242" s="167">
        <f t="shared" si="121"/>
        <v>0</v>
      </c>
      <c r="K242" s="32">
        <f t="shared" si="122"/>
        <v>100</v>
      </c>
      <c r="L242"/>
      <c r="N242" s="14"/>
      <c r="O242" s="13">
        <v>1</v>
      </c>
      <c r="P242" s="14"/>
      <c r="Q242" s="14"/>
      <c r="R242" s="14"/>
      <c r="S242" s="9"/>
      <c r="T242" s="10">
        <f>SUM(N242:R242)</f>
        <v>1</v>
      </c>
      <c r="U242" s="9"/>
    </row>
    <row r="243" spans="2:21" ht="14.4" thickBot="1" x14ac:dyDescent="0.35">
      <c r="B243" s="21" t="s">
        <v>114</v>
      </c>
      <c r="C243" s="18"/>
      <c r="D243" s="19"/>
      <c r="E243" s="38">
        <f t="shared" ref="E243:J243" si="123">SUM(E244:E247)</f>
        <v>0.48000000000000004</v>
      </c>
      <c r="F243" s="28">
        <f t="shared" si="123"/>
        <v>470</v>
      </c>
      <c r="G243" s="28">
        <f t="shared" si="123"/>
        <v>9130</v>
      </c>
      <c r="H243" s="28">
        <f t="shared" si="123"/>
        <v>0</v>
      </c>
      <c r="I243" s="28">
        <f t="shared" si="123"/>
        <v>0</v>
      </c>
      <c r="J243" s="33">
        <f t="shared" si="123"/>
        <v>0</v>
      </c>
      <c r="K243" s="28">
        <f t="shared" si="122"/>
        <v>9600</v>
      </c>
      <c r="L243"/>
      <c r="N243" s="2"/>
      <c r="O243" s="2"/>
      <c r="P243" s="2"/>
      <c r="Q243" s="2"/>
      <c r="R243" s="2"/>
      <c r="S243" s="9"/>
      <c r="T243" s="9"/>
      <c r="U243" s="9"/>
    </row>
    <row r="244" spans="2:21" ht="14.4" thickBot="1" x14ac:dyDescent="0.35">
      <c r="B244" s="12">
        <v>6.1</v>
      </c>
      <c r="C244" s="6" t="s">
        <v>116</v>
      </c>
      <c r="D244" s="24" t="s">
        <v>89</v>
      </c>
      <c r="E244" s="39">
        <v>0.01</v>
      </c>
      <c r="F244" s="29">
        <f t="shared" ref="F244:J247" si="124">($E$15*$E244)*N244</f>
        <v>70</v>
      </c>
      <c r="G244" s="30">
        <f t="shared" si="124"/>
        <v>130</v>
      </c>
      <c r="H244" s="30">
        <f t="shared" si="124"/>
        <v>0</v>
      </c>
      <c r="I244" s="30">
        <f t="shared" si="124"/>
        <v>0</v>
      </c>
      <c r="J244" s="31">
        <f t="shared" si="124"/>
        <v>0</v>
      </c>
      <c r="K244" s="32">
        <f t="shared" si="122"/>
        <v>200</v>
      </c>
      <c r="L244"/>
      <c r="N244" s="13">
        <v>0.35</v>
      </c>
      <c r="O244" s="13">
        <v>0.65</v>
      </c>
      <c r="P244" s="16"/>
      <c r="Q244" s="16"/>
      <c r="R244" s="16"/>
      <c r="S244" s="9"/>
      <c r="T244" s="10">
        <f>SUM(N244:R244)</f>
        <v>1</v>
      </c>
      <c r="U244" s="9"/>
    </row>
    <row r="245" spans="2:21" ht="28.2" thickBot="1" x14ac:dyDescent="0.35">
      <c r="B245" s="12">
        <v>6.2</v>
      </c>
      <c r="C245" s="6" t="s">
        <v>118</v>
      </c>
      <c r="D245" s="24" t="s">
        <v>99</v>
      </c>
      <c r="E245" s="39">
        <v>0.43</v>
      </c>
      <c r="F245" s="29">
        <f t="shared" si="124"/>
        <v>0</v>
      </c>
      <c r="G245" s="30">
        <f t="shared" si="124"/>
        <v>8600</v>
      </c>
      <c r="H245" s="30">
        <f t="shared" si="124"/>
        <v>0</v>
      </c>
      <c r="I245" s="30">
        <f t="shared" si="124"/>
        <v>0</v>
      </c>
      <c r="J245" s="31">
        <f t="shared" si="124"/>
        <v>0</v>
      </c>
      <c r="K245" s="32">
        <f t="shared" si="122"/>
        <v>8600</v>
      </c>
      <c r="L245"/>
      <c r="N245" s="13"/>
      <c r="O245" s="13">
        <v>1</v>
      </c>
      <c r="P245" s="16"/>
      <c r="Q245" s="16"/>
      <c r="R245" s="16"/>
      <c r="S245" s="9"/>
      <c r="T245" s="10">
        <f>SUM(N245:R245)</f>
        <v>1</v>
      </c>
      <c r="U245" s="9"/>
    </row>
    <row r="246" spans="2:21" ht="28.2" thickBot="1" x14ac:dyDescent="0.35">
      <c r="B246" s="12">
        <v>6.3</v>
      </c>
      <c r="C246" s="6" t="s">
        <v>119</v>
      </c>
      <c r="D246" s="24" t="s">
        <v>89</v>
      </c>
      <c r="E246" s="39">
        <v>0.02</v>
      </c>
      <c r="F246" s="29">
        <f t="shared" si="124"/>
        <v>400</v>
      </c>
      <c r="G246" s="29">
        <f t="shared" si="124"/>
        <v>0</v>
      </c>
      <c r="H246" s="30">
        <f t="shared" si="124"/>
        <v>0</v>
      </c>
      <c r="I246" s="30">
        <f t="shared" si="124"/>
        <v>0</v>
      </c>
      <c r="J246" s="31">
        <f t="shared" si="124"/>
        <v>0</v>
      </c>
      <c r="K246" s="32">
        <f t="shared" si="122"/>
        <v>400</v>
      </c>
      <c r="L246"/>
      <c r="N246" s="13">
        <v>1</v>
      </c>
      <c r="O246" s="13"/>
      <c r="P246" s="16"/>
      <c r="Q246" s="16"/>
      <c r="R246" s="16"/>
      <c r="S246" s="9"/>
      <c r="T246" s="10">
        <f>SUM(N246:R246)</f>
        <v>1</v>
      </c>
      <c r="U246" s="9"/>
    </row>
    <row r="247" spans="2:21" ht="28.2" thickBot="1" x14ac:dyDescent="0.35">
      <c r="B247" s="12">
        <v>6.4</v>
      </c>
      <c r="C247" s="6" t="s">
        <v>120</v>
      </c>
      <c r="D247" s="24" t="s">
        <v>89</v>
      </c>
      <c r="E247" s="39">
        <v>0.02</v>
      </c>
      <c r="F247" s="29">
        <f t="shared" si="124"/>
        <v>0</v>
      </c>
      <c r="G247" s="30">
        <f t="shared" si="124"/>
        <v>400</v>
      </c>
      <c r="H247" s="30">
        <f t="shared" si="124"/>
        <v>0</v>
      </c>
      <c r="I247" s="30">
        <f t="shared" si="124"/>
        <v>0</v>
      </c>
      <c r="J247" s="31">
        <f t="shared" si="124"/>
        <v>0</v>
      </c>
      <c r="K247" s="32">
        <f t="shared" si="122"/>
        <v>400</v>
      </c>
      <c r="L247"/>
      <c r="N247" s="13"/>
      <c r="O247" s="13">
        <v>1</v>
      </c>
      <c r="P247" s="16"/>
      <c r="Q247" s="16"/>
      <c r="R247" s="16"/>
      <c r="S247" s="9"/>
      <c r="T247" s="10">
        <f>SUM(N247:R247)</f>
        <v>1</v>
      </c>
      <c r="U247" s="9"/>
    </row>
    <row r="248" spans="2:21" ht="14.4" thickBot="1" x14ac:dyDescent="0.35">
      <c r="B248" s="21" t="s">
        <v>121</v>
      </c>
      <c r="C248" s="18"/>
      <c r="D248" s="19"/>
      <c r="E248" s="38">
        <f t="shared" ref="E248:J248" si="125">SUM(E249:E250)</f>
        <v>0</v>
      </c>
      <c r="F248" s="28">
        <f t="shared" si="125"/>
        <v>0</v>
      </c>
      <c r="G248" s="28">
        <f t="shared" si="125"/>
        <v>0</v>
      </c>
      <c r="H248" s="28">
        <f t="shared" si="125"/>
        <v>0</v>
      </c>
      <c r="I248" s="28">
        <f t="shared" si="125"/>
        <v>0</v>
      </c>
      <c r="J248" s="33">
        <f t="shared" si="125"/>
        <v>0</v>
      </c>
      <c r="K248" s="28">
        <f t="shared" si="122"/>
        <v>0</v>
      </c>
      <c r="L248"/>
      <c r="N248" s="2"/>
      <c r="O248" s="2"/>
      <c r="P248" s="2"/>
      <c r="Q248" s="2"/>
      <c r="R248" s="2"/>
      <c r="S248" s="9"/>
      <c r="T248" s="9"/>
      <c r="U248" s="9"/>
    </row>
    <row r="249" spans="2:21" ht="28.2" thickBot="1" x14ac:dyDescent="0.35">
      <c r="B249" s="12">
        <v>7.1</v>
      </c>
      <c r="C249" s="6" t="s">
        <v>123</v>
      </c>
      <c r="D249" s="24" t="s">
        <v>124</v>
      </c>
      <c r="E249" s="194">
        <v>0</v>
      </c>
      <c r="F249" s="29">
        <f t="shared" ref="F249:J250" si="126">($E$15*$E249)*N249</f>
        <v>0</v>
      </c>
      <c r="G249" s="30">
        <f t="shared" si="126"/>
        <v>0</v>
      </c>
      <c r="H249" s="30">
        <f t="shared" si="126"/>
        <v>0</v>
      </c>
      <c r="I249" s="30">
        <f t="shared" si="126"/>
        <v>0</v>
      </c>
      <c r="J249" s="31">
        <f t="shared" si="126"/>
        <v>0</v>
      </c>
      <c r="K249" s="32">
        <f>SUM(F249:J249)</f>
        <v>0</v>
      </c>
      <c r="L249"/>
      <c r="N249" s="13">
        <v>0.25</v>
      </c>
      <c r="O249" s="13">
        <v>0.75</v>
      </c>
      <c r="P249" s="13">
        <v>0</v>
      </c>
      <c r="Q249" s="14"/>
      <c r="R249" s="14"/>
      <c r="S249" s="9"/>
      <c r="T249" s="10">
        <f>SUM(N249:R249)</f>
        <v>1</v>
      </c>
      <c r="U249" s="9"/>
    </row>
    <row r="250" spans="2:21" ht="14.4" thickBot="1" x14ac:dyDescent="0.35">
      <c r="B250" s="12">
        <v>7.2</v>
      </c>
      <c r="C250" s="6" t="s">
        <v>125</v>
      </c>
      <c r="D250" s="24" t="s">
        <v>89</v>
      </c>
      <c r="E250" s="194">
        <v>0</v>
      </c>
      <c r="F250" s="29">
        <f t="shared" si="126"/>
        <v>0</v>
      </c>
      <c r="G250" s="30">
        <f t="shared" si="126"/>
        <v>0</v>
      </c>
      <c r="H250" s="30">
        <f t="shared" si="126"/>
        <v>0</v>
      </c>
      <c r="I250" s="30">
        <f t="shared" si="126"/>
        <v>0</v>
      </c>
      <c r="J250" s="31">
        <f t="shared" si="126"/>
        <v>0</v>
      </c>
      <c r="K250" s="32">
        <f>SUM(F250:J250)</f>
        <v>0</v>
      </c>
      <c r="L250"/>
      <c r="N250" s="13">
        <v>0.25</v>
      </c>
      <c r="O250" s="13">
        <v>0.75</v>
      </c>
      <c r="P250" s="13">
        <v>0</v>
      </c>
      <c r="Q250" s="14"/>
      <c r="R250" s="14"/>
      <c r="S250" s="9"/>
      <c r="T250" s="10">
        <f>SUM(N250:R250)</f>
        <v>1</v>
      </c>
      <c r="U250" s="9"/>
    </row>
    <row r="251" spans="2:21" ht="14.4" thickBot="1" x14ac:dyDescent="0.35">
      <c r="B251" s="19" t="s">
        <v>126</v>
      </c>
      <c r="C251" s="20"/>
      <c r="D251" s="19"/>
      <c r="E251" s="38">
        <f t="shared" ref="E251:J251" si="127">SUM(E252:E261)</f>
        <v>9.9999999999999992E-2</v>
      </c>
      <c r="F251" s="28">
        <f t="shared" si="127"/>
        <v>60</v>
      </c>
      <c r="G251" s="28">
        <f t="shared" si="127"/>
        <v>1400</v>
      </c>
      <c r="H251" s="28">
        <f t="shared" si="127"/>
        <v>180</v>
      </c>
      <c r="I251" s="28">
        <f t="shared" si="127"/>
        <v>180</v>
      </c>
      <c r="J251" s="33">
        <f t="shared" si="127"/>
        <v>180</v>
      </c>
      <c r="K251" s="28">
        <f>SUM(F251:J251)</f>
        <v>2000</v>
      </c>
      <c r="L251"/>
      <c r="N251" s="2"/>
      <c r="O251" s="2"/>
      <c r="P251" s="2"/>
      <c r="Q251" s="2"/>
      <c r="R251" s="2"/>
      <c r="S251" s="9"/>
      <c r="T251" s="9"/>
      <c r="U251" s="9"/>
    </row>
    <row r="252" spans="2:21" ht="14.4" thickBot="1" x14ac:dyDescent="0.35">
      <c r="B252" s="12">
        <v>8.1</v>
      </c>
      <c r="C252" s="6" t="s">
        <v>128</v>
      </c>
      <c r="D252" s="24" t="s">
        <v>99</v>
      </c>
      <c r="E252" s="39">
        <v>0.02</v>
      </c>
      <c r="F252" s="29">
        <f>($E$15*$E252)*N252</f>
        <v>0</v>
      </c>
      <c r="G252" s="30">
        <f>($E$15*$E252)*O252</f>
        <v>400</v>
      </c>
      <c r="H252" s="30">
        <f>($E$15*$E252)*P252</f>
        <v>0</v>
      </c>
      <c r="I252" s="30">
        <f>($E$15*$E252)*Q252</f>
        <v>0</v>
      </c>
      <c r="J252" s="31">
        <f>($E$15*$E252)*R252</f>
        <v>0</v>
      </c>
      <c r="K252" s="32">
        <f>SUM(F252:J252)</f>
        <v>400</v>
      </c>
      <c r="L252"/>
      <c r="N252" s="14"/>
      <c r="O252" s="13">
        <v>1</v>
      </c>
      <c r="P252" s="14"/>
      <c r="Q252" s="14"/>
      <c r="R252" s="14"/>
      <c r="S252" s="9"/>
      <c r="T252" s="10">
        <f t="shared" ref="T252:T261" si="128">SUM(N252:R252)</f>
        <v>1</v>
      </c>
      <c r="U252" s="9"/>
    </row>
    <row r="253" spans="2:21" ht="14.4" thickBot="1" x14ac:dyDescent="0.35">
      <c r="B253" s="12">
        <v>8.1999999999999993</v>
      </c>
      <c r="C253" s="6" t="s">
        <v>129</v>
      </c>
      <c r="D253" s="24" t="s">
        <v>89</v>
      </c>
      <c r="E253" s="39">
        <v>0.01</v>
      </c>
      <c r="F253" s="29">
        <f t="shared" ref="F253:F261" si="129">($E$15*$E253)*N253</f>
        <v>0</v>
      </c>
      <c r="G253" s="30">
        <f t="shared" ref="G253:G261" si="130">($E$15*$E253)*O253</f>
        <v>200</v>
      </c>
      <c r="H253" s="30">
        <f t="shared" ref="H253:H261" si="131">($E$15*$E253)*P253</f>
        <v>0</v>
      </c>
      <c r="I253" s="30">
        <f t="shared" ref="I253:I261" si="132">($E$15*$E253)*Q253</f>
        <v>0</v>
      </c>
      <c r="J253" s="31">
        <f t="shared" ref="J253:J261" si="133">($E$15*$E253)*R253</f>
        <v>0</v>
      </c>
      <c r="K253" s="32">
        <f t="shared" ref="K253:K261" si="134">SUM(F253:J253)</f>
        <v>200</v>
      </c>
      <c r="L253"/>
      <c r="N253" s="14"/>
      <c r="O253" s="13">
        <v>1</v>
      </c>
      <c r="P253" s="14"/>
      <c r="Q253" s="14"/>
      <c r="R253" s="14"/>
      <c r="S253" s="9"/>
      <c r="T253" s="10">
        <f t="shared" si="128"/>
        <v>1</v>
      </c>
      <c r="U253" s="9"/>
    </row>
    <row r="254" spans="2:21" ht="14.4" thickBot="1" x14ac:dyDescent="0.35">
      <c r="B254" s="12">
        <v>8.3000000000000007</v>
      </c>
      <c r="C254" s="6" t="s">
        <v>130</v>
      </c>
      <c r="D254" s="24" t="s">
        <v>89</v>
      </c>
      <c r="E254" s="39">
        <v>5.0000000000000001E-3</v>
      </c>
      <c r="F254" s="29">
        <f t="shared" si="129"/>
        <v>0</v>
      </c>
      <c r="G254" s="30">
        <f t="shared" si="130"/>
        <v>100</v>
      </c>
      <c r="H254" s="30">
        <f t="shared" si="131"/>
        <v>0</v>
      </c>
      <c r="I254" s="30">
        <f t="shared" si="132"/>
        <v>0</v>
      </c>
      <c r="J254" s="31">
        <f t="shared" si="133"/>
        <v>0</v>
      </c>
      <c r="K254" s="32">
        <f t="shared" si="134"/>
        <v>100</v>
      </c>
      <c r="L254"/>
      <c r="N254" s="14"/>
      <c r="O254" s="13">
        <v>1</v>
      </c>
      <c r="P254" s="14"/>
      <c r="Q254" s="14"/>
      <c r="R254" s="14"/>
      <c r="S254" s="9"/>
      <c r="T254" s="10">
        <f t="shared" si="128"/>
        <v>1</v>
      </c>
      <c r="U254" s="9"/>
    </row>
    <row r="255" spans="2:21" ht="14.4" thickBot="1" x14ac:dyDescent="0.35">
      <c r="B255" s="12">
        <v>8.4</v>
      </c>
      <c r="C255" s="6" t="s">
        <v>131</v>
      </c>
      <c r="D255" s="24" t="s">
        <v>89</v>
      </c>
      <c r="E255" s="39">
        <v>5.0000000000000001E-3</v>
      </c>
      <c r="F255" s="29">
        <f t="shared" si="129"/>
        <v>30</v>
      </c>
      <c r="G255" s="30">
        <f t="shared" si="130"/>
        <v>70</v>
      </c>
      <c r="H255" s="30">
        <f t="shared" si="131"/>
        <v>0</v>
      </c>
      <c r="I255" s="30">
        <f t="shared" si="132"/>
        <v>0</v>
      </c>
      <c r="J255" s="31">
        <f t="shared" si="133"/>
        <v>0</v>
      </c>
      <c r="K255" s="32">
        <f t="shared" si="134"/>
        <v>100</v>
      </c>
      <c r="L255"/>
      <c r="N255" s="13">
        <v>0.3</v>
      </c>
      <c r="O255" s="13">
        <v>0.7</v>
      </c>
      <c r="P255" s="14"/>
      <c r="Q255" s="14"/>
      <c r="R255" s="14"/>
      <c r="S255" s="9"/>
      <c r="T255" s="10">
        <f t="shared" si="128"/>
        <v>1</v>
      </c>
      <c r="U255" s="9"/>
    </row>
    <row r="256" spans="2:21" ht="14.4" thickBot="1" x14ac:dyDescent="0.35">
      <c r="B256" s="12">
        <v>8.5</v>
      </c>
      <c r="C256" s="6" t="s">
        <v>132</v>
      </c>
      <c r="D256" s="24" t="s">
        <v>89</v>
      </c>
      <c r="E256" s="39">
        <v>5.0000000000000001E-3</v>
      </c>
      <c r="F256" s="29">
        <f t="shared" si="129"/>
        <v>0</v>
      </c>
      <c r="G256" s="29">
        <f t="shared" si="130"/>
        <v>100</v>
      </c>
      <c r="H256" s="29">
        <f t="shared" si="131"/>
        <v>0</v>
      </c>
      <c r="I256" s="29">
        <f t="shared" si="132"/>
        <v>0</v>
      </c>
      <c r="J256" s="29">
        <f t="shared" si="133"/>
        <v>0</v>
      </c>
      <c r="K256" s="32">
        <f t="shared" si="134"/>
        <v>100</v>
      </c>
      <c r="L256"/>
      <c r="N256" s="13"/>
      <c r="O256" s="13">
        <v>1</v>
      </c>
      <c r="P256" s="14"/>
      <c r="Q256" s="14"/>
      <c r="R256" s="14"/>
      <c r="S256" s="9"/>
      <c r="T256" s="10">
        <f t="shared" si="128"/>
        <v>1</v>
      </c>
      <c r="U256" s="9"/>
    </row>
    <row r="257" spans="2:21" ht="28.2" thickBot="1" x14ac:dyDescent="0.35">
      <c r="B257" s="12">
        <v>8.6</v>
      </c>
      <c r="C257" s="6" t="s">
        <v>133</v>
      </c>
      <c r="D257" s="24" t="s">
        <v>89</v>
      </c>
      <c r="E257" s="39">
        <v>5.0000000000000001E-3</v>
      </c>
      <c r="F257" s="29">
        <f t="shared" si="129"/>
        <v>0</v>
      </c>
      <c r="G257" s="29">
        <f t="shared" si="130"/>
        <v>100</v>
      </c>
      <c r="H257" s="29">
        <f t="shared" si="131"/>
        <v>0</v>
      </c>
      <c r="I257" s="29">
        <f t="shared" si="132"/>
        <v>0</v>
      </c>
      <c r="J257" s="167">
        <f t="shared" si="133"/>
        <v>0</v>
      </c>
      <c r="K257" s="32">
        <f t="shared" si="134"/>
        <v>100</v>
      </c>
      <c r="L257"/>
      <c r="N257" s="13"/>
      <c r="O257" s="13">
        <v>1</v>
      </c>
      <c r="P257" s="14"/>
      <c r="Q257" s="14"/>
      <c r="R257" s="14"/>
      <c r="S257" s="9"/>
      <c r="T257" s="10">
        <f t="shared" si="128"/>
        <v>1</v>
      </c>
      <c r="U257" s="9"/>
    </row>
    <row r="258" spans="2:21" ht="28.2" thickBot="1" x14ac:dyDescent="0.35">
      <c r="B258" s="12">
        <v>8.6999999999999993</v>
      </c>
      <c r="C258" s="6" t="s">
        <v>134</v>
      </c>
      <c r="D258" s="24" t="s">
        <v>89</v>
      </c>
      <c r="E258" s="39">
        <v>5.0000000000000001E-3</v>
      </c>
      <c r="F258" s="29">
        <f t="shared" si="129"/>
        <v>0</v>
      </c>
      <c r="G258" s="29">
        <f t="shared" si="130"/>
        <v>100</v>
      </c>
      <c r="H258" s="29">
        <f t="shared" si="131"/>
        <v>0</v>
      </c>
      <c r="I258" s="29">
        <f t="shared" si="132"/>
        <v>0</v>
      </c>
      <c r="J258" s="167">
        <f t="shared" si="133"/>
        <v>0</v>
      </c>
      <c r="K258" s="32">
        <f t="shared" si="134"/>
        <v>100</v>
      </c>
      <c r="L258"/>
      <c r="N258" s="13"/>
      <c r="O258" s="13">
        <v>1</v>
      </c>
      <c r="P258" s="14"/>
      <c r="Q258" s="14"/>
      <c r="R258" s="14"/>
      <c r="S258" s="9"/>
      <c r="T258" s="10">
        <f t="shared" si="128"/>
        <v>1</v>
      </c>
      <c r="U258" s="9"/>
    </row>
    <row r="259" spans="2:21" ht="28.2" thickBot="1" x14ac:dyDescent="0.35">
      <c r="B259" s="12">
        <v>8.6</v>
      </c>
      <c r="C259" s="6" t="s">
        <v>135</v>
      </c>
      <c r="D259" s="24" t="s">
        <v>89</v>
      </c>
      <c r="E259" s="39">
        <v>0.01</v>
      </c>
      <c r="F259" s="29">
        <f t="shared" si="129"/>
        <v>0</v>
      </c>
      <c r="G259" s="30">
        <f t="shared" si="130"/>
        <v>200</v>
      </c>
      <c r="H259" s="30">
        <f t="shared" si="131"/>
        <v>0</v>
      </c>
      <c r="I259" s="30">
        <f t="shared" si="132"/>
        <v>0</v>
      </c>
      <c r="J259" s="31">
        <f t="shared" si="133"/>
        <v>0</v>
      </c>
      <c r="K259" s="32">
        <f t="shared" si="134"/>
        <v>200</v>
      </c>
      <c r="L259"/>
      <c r="N259" s="13"/>
      <c r="O259" s="13">
        <v>1</v>
      </c>
      <c r="P259" s="14"/>
      <c r="Q259" s="14"/>
      <c r="R259" s="14"/>
      <c r="S259" s="9"/>
      <c r="T259" s="10">
        <f t="shared" si="128"/>
        <v>1</v>
      </c>
      <c r="U259" s="9"/>
    </row>
    <row r="260" spans="2:21" ht="28.2" thickBot="1" x14ac:dyDescent="0.35">
      <c r="B260" s="22">
        <v>8.6999999999999993</v>
      </c>
      <c r="C260" s="6" t="s">
        <v>136</v>
      </c>
      <c r="D260" s="24" t="s">
        <v>89</v>
      </c>
      <c r="E260" s="39">
        <v>5.0000000000000001E-3</v>
      </c>
      <c r="F260" s="29">
        <f t="shared" si="129"/>
        <v>30</v>
      </c>
      <c r="G260" s="30">
        <f t="shared" si="130"/>
        <v>70</v>
      </c>
      <c r="H260" s="30">
        <f t="shared" si="131"/>
        <v>0</v>
      </c>
      <c r="I260" s="30">
        <f t="shared" si="132"/>
        <v>0</v>
      </c>
      <c r="J260" s="31">
        <f t="shared" si="133"/>
        <v>0</v>
      </c>
      <c r="K260" s="32">
        <f t="shared" si="134"/>
        <v>100</v>
      </c>
      <c r="L260"/>
      <c r="N260" s="13">
        <v>0.3</v>
      </c>
      <c r="O260" s="13">
        <v>0.7</v>
      </c>
      <c r="P260" s="14"/>
      <c r="Q260" s="14"/>
      <c r="R260" s="14"/>
      <c r="S260" s="9"/>
      <c r="T260" s="10">
        <f t="shared" si="128"/>
        <v>1</v>
      </c>
      <c r="U260" s="9"/>
    </row>
    <row r="261" spans="2:21" ht="14.4" thickBot="1" x14ac:dyDescent="0.35">
      <c r="B261" s="12">
        <v>8.8000000000000007</v>
      </c>
      <c r="C261" s="6" t="s">
        <v>138</v>
      </c>
      <c r="D261" s="6" t="s">
        <v>124</v>
      </c>
      <c r="E261" s="39">
        <v>0.03</v>
      </c>
      <c r="F261" s="29">
        <f t="shared" si="129"/>
        <v>0</v>
      </c>
      <c r="G261" s="30">
        <f t="shared" si="130"/>
        <v>60</v>
      </c>
      <c r="H261" s="30">
        <f t="shared" si="131"/>
        <v>180</v>
      </c>
      <c r="I261" s="30">
        <f t="shared" si="132"/>
        <v>180</v>
      </c>
      <c r="J261" s="31">
        <f t="shared" si="133"/>
        <v>180</v>
      </c>
      <c r="K261" s="32">
        <f t="shared" si="134"/>
        <v>600</v>
      </c>
      <c r="L261"/>
      <c r="N261" s="13">
        <v>0</v>
      </c>
      <c r="O261" s="13">
        <v>0.1</v>
      </c>
      <c r="P261" s="13">
        <v>0.3</v>
      </c>
      <c r="Q261" s="13">
        <v>0.3</v>
      </c>
      <c r="R261" s="13">
        <v>0.3</v>
      </c>
      <c r="S261" s="9"/>
      <c r="T261" s="10">
        <f t="shared" si="128"/>
        <v>1</v>
      </c>
      <c r="U261" s="9"/>
    </row>
    <row r="262" spans="2:21" ht="14.4" thickBot="1" x14ac:dyDescent="0.35">
      <c r="B262" s="19" t="s">
        <v>139</v>
      </c>
      <c r="C262" s="20"/>
      <c r="D262" s="19"/>
      <c r="E262" s="38">
        <f t="shared" ref="E262:J262" si="135">SUM(E263)</f>
        <v>0.1</v>
      </c>
      <c r="F262" s="28">
        <f t="shared" si="135"/>
        <v>0</v>
      </c>
      <c r="G262" s="28">
        <f t="shared" si="135"/>
        <v>200</v>
      </c>
      <c r="H262" s="28">
        <f t="shared" si="135"/>
        <v>600</v>
      </c>
      <c r="I262" s="28">
        <f t="shared" si="135"/>
        <v>600</v>
      </c>
      <c r="J262" s="33">
        <f t="shared" si="135"/>
        <v>600</v>
      </c>
      <c r="K262" s="28">
        <f>SUM(F262:J262)</f>
        <v>2000</v>
      </c>
      <c r="L262"/>
      <c r="N262" s="2"/>
      <c r="O262" s="2"/>
      <c r="P262" s="2"/>
      <c r="Q262" s="2"/>
      <c r="R262" s="2"/>
      <c r="S262" s="9"/>
      <c r="T262" s="9"/>
      <c r="U262" s="9"/>
    </row>
    <row r="263" spans="2:21" ht="28.2" thickBot="1" x14ac:dyDescent="0.35">
      <c r="B263" s="12">
        <v>9.1</v>
      </c>
      <c r="C263" s="6" t="s">
        <v>142</v>
      </c>
      <c r="D263" s="25" t="s">
        <v>160</v>
      </c>
      <c r="E263" s="40">
        <v>0.1</v>
      </c>
      <c r="F263" s="29">
        <f>($E$15*$E263)*N263</f>
        <v>0</v>
      </c>
      <c r="G263" s="30">
        <f>($E$15*$E263)*O263</f>
        <v>200</v>
      </c>
      <c r="H263" s="30">
        <f>($E$15*$E263)*P263</f>
        <v>600</v>
      </c>
      <c r="I263" s="30">
        <f>($E$15*$E263)*Q263</f>
        <v>600</v>
      </c>
      <c r="J263" s="31">
        <f>($E$15*$E263)*R263</f>
        <v>600</v>
      </c>
      <c r="K263" s="32">
        <f>SUM(F263:J263)</f>
        <v>2000</v>
      </c>
      <c r="L263"/>
      <c r="N263" s="13">
        <v>0</v>
      </c>
      <c r="O263" s="13">
        <v>0.1</v>
      </c>
      <c r="P263" s="13">
        <v>0.3</v>
      </c>
      <c r="Q263" s="13">
        <v>0.3</v>
      </c>
      <c r="R263" s="13">
        <v>0.3</v>
      </c>
      <c r="S263" s="9"/>
      <c r="T263" s="10">
        <f>SUM(N263:R263)</f>
        <v>1</v>
      </c>
      <c r="U263" s="9"/>
    </row>
    <row r="264" spans="2:21" ht="14.4" thickBot="1" x14ac:dyDescent="0.35">
      <c r="B264" s="101" t="s">
        <v>146</v>
      </c>
      <c r="C264" s="102"/>
      <c r="D264" s="102"/>
      <c r="E264" s="102"/>
      <c r="F264" s="103"/>
      <c r="G264" s="103"/>
      <c r="H264" s="103"/>
      <c r="I264" s="103"/>
      <c r="J264" s="103"/>
      <c r="K264" s="28"/>
      <c r="L264" s="104"/>
      <c r="N264" s="7"/>
      <c r="O264" s="7"/>
      <c r="P264" s="7"/>
      <c r="Q264" s="7"/>
      <c r="R264" s="7"/>
      <c r="S264" s="7"/>
      <c r="T264" s="7"/>
      <c r="U264" s="7"/>
    </row>
    <row r="265" spans="2:21" ht="14.4" thickBot="1" x14ac:dyDescent="0.35">
      <c r="B265" s="105"/>
      <c r="C265" s="106" t="s">
        <v>147</v>
      </c>
      <c r="D265" s="107"/>
      <c r="E265" s="195">
        <f>SUM(E262,E251,E248,E243,E239,E236,E229,E225,E222)</f>
        <v>1</v>
      </c>
      <c r="F265" s="108">
        <f t="shared" ref="F265:K265" si="136">SUM(F223:F224,F226:F228,F230:F235,F237:F238,F240:F242,F244:F247,F249:F250,F252:F261,F263)</f>
        <v>4730</v>
      </c>
      <c r="G265" s="108">
        <f t="shared" si="136"/>
        <v>12930</v>
      </c>
      <c r="H265" s="108">
        <f t="shared" si="136"/>
        <v>780</v>
      </c>
      <c r="I265" s="108">
        <f t="shared" si="136"/>
        <v>780</v>
      </c>
      <c r="J265" s="108">
        <f t="shared" si="136"/>
        <v>780</v>
      </c>
      <c r="K265" s="28">
        <f t="shared" si="136"/>
        <v>20000</v>
      </c>
      <c r="L265" s="110"/>
      <c r="N265" s="7"/>
      <c r="O265" s="7"/>
      <c r="P265" s="7"/>
      <c r="Q265" s="7"/>
      <c r="R265" s="7"/>
      <c r="S265" s="7"/>
      <c r="T265" s="7"/>
      <c r="U265" s="7"/>
    </row>
    <row r="266" spans="2:21" ht="14.4" thickBot="1" x14ac:dyDescent="0.35">
      <c r="B266" s="111"/>
      <c r="C266" s="112" t="s">
        <v>172</v>
      </c>
      <c r="D266" s="107"/>
      <c r="E266" s="107"/>
      <c r="F266" s="108">
        <f>Exh3B_DNSC!E63</f>
        <v>7000</v>
      </c>
      <c r="G266" s="108">
        <f>Exh3B_DNSC!F63</f>
        <v>4500</v>
      </c>
      <c r="H266" s="108">
        <f>Exh3B_DNSC!G63</f>
        <v>4500</v>
      </c>
      <c r="I266" s="108">
        <f>Exh3B_DNSC!H63</f>
        <v>4500</v>
      </c>
      <c r="J266" s="108">
        <f>Exh3B_DNSC!I63</f>
        <v>4500</v>
      </c>
      <c r="K266" s="28">
        <f>Exh3B_DNSC!J63</f>
        <v>25000</v>
      </c>
      <c r="L266" s="110"/>
      <c r="N266" s="7"/>
      <c r="O266" s="7"/>
      <c r="P266" s="7"/>
      <c r="Q266" s="7"/>
      <c r="R266" s="7"/>
      <c r="S266" s="7"/>
      <c r="T266" s="7"/>
      <c r="U266" s="7"/>
    </row>
    <row r="267" spans="2:21" ht="14.4" thickBot="1" x14ac:dyDescent="0.35">
      <c r="B267" s="291" t="s">
        <v>149</v>
      </c>
      <c r="C267" s="292"/>
      <c r="D267" s="113"/>
      <c r="E267" s="113"/>
      <c r="F267" s="114">
        <f t="shared" ref="F267:K267" si="137">SUM(F265:F266)</f>
        <v>11730</v>
      </c>
      <c r="G267" s="114">
        <f t="shared" si="137"/>
        <v>17430</v>
      </c>
      <c r="H267" s="114">
        <f t="shared" si="137"/>
        <v>5280</v>
      </c>
      <c r="I267" s="114">
        <f t="shared" si="137"/>
        <v>5280</v>
      </c>
      <c r="J267" s="115">
        <f t="shared" si="137"/>
        <v>5280</v>
      </c>
      <c r="K267" s="28">
        <f t="shared" si="137"/>
        <v>45000</v>
      </c>
      <c r="L267" s="110"/>
      <c r="N267" s="7"/>
      <c r="O267" s="7"/>
      <c r="P267" s="7"/>
      <c r="Q267" s="7"/>
      <c r="R267" s="7"/>
      <c r="S267" s="7"/>
      <c r="T267" s="7"/>
      <c r="U267" s="7"/>
    </row>
    <row r="278" spans="2:21" s="207" customFormat="1" ht="39" customHeight="1" x14ac:dyDescent="0.3">
      <c r="B278" s="295" t="s">
        <v>173</v>
      </c>
      <c r="C278" s="295"/>
      <c r="D278" s="295"/>
      <c r="E278" s="295"/>
      <c r="F278" s="295"/>
      <c r="G278" s="295"/>
      <c r="H278" s="204"/>
      <c r="I278" s="204"/>
      <c r="J278" s="204"/>
      <c r="K278" s="204"/>
      <c r="L278" s="225"/>
      <c r="M278" s="225"/>
      <c r="N278" s="225"/>
      <c r="O278" s="225"/>
      <c r="P278" s="225"/>
      <c r="Q278" s="225"/>
      <c r="R278" s="225"/>
      <c r="S278" s="225"/>
      <c r="T278" s="225"/>
      <c r="U278" s="225"/>
    </row>
    <row r="279" spans="2:21" s="207" customFormat="1" ht="39" customHeight="1" x14ac:dyDescent="0.3">
      <c r="B279" s="293" t="s">
        <v>174</v>
      </c>
      <c r="C279" s="293"/>
      <c r="D279" s="293"/>
      <c r="E279" s="293"/>
      <c r="F279" s="293"/>
      <c r="G279" s="293"/>
      <c r="H279" s="293"/>
      <c r="I279" s="293"/>
      <c r="J279" s="293"/>
      <c r="K279" s="293"/>
      <c r="L279" s="225"/>
      <c r="M279" s="225"/>
      <c r="N279" s="225"/>
      <c r="O279" s="225"/>
      <c r="P279" s="225"/>
      <c r="Q279" s="225"/>
      <c r="R279" s="225"/>
      <c r="S279" s="225"/>
      <c r="T279" s="225"/>
      <c r="U279" s="225"/>
    </row>
    <row r="280" spans="2:21" s="207" customFormat="1" ht="15.6" x14ac:dyDescent="0.3">
      <c r="B280" s="294" t="s">
        <v>175</v>
      </c>
      <c r="C280" s="294"/>
      <c r="D280" s="294"/>
      <c r="E280" s="294"/>
      <c r="F280" s="294"/>
      <c r="G280" s="294"/>
      <c r="H280" s="294"/>
      <c r="I280" s="294"/>
      <c r="J280" s="294"/>
      <c r="K280" s="294"/>
      <c r="L280" s="225"/>
      <c r="M280" s="225"/>
      <c r="N280" s="225"/>
      <c r="O280" s="225"/>
      <c r="P280" s="225"/>
      <c r="Q280" s="225"/>
      <c r="R280" s="225"/>
      <c r="S280" s="225"/>
      <c r="T280" s="225"/>
      <c r="U280" s="225"/>
    </row>
    <row r="281" spans="2:21" s="207" customFormat="1" ht="15.6" x14ac:dyDescent="0.3">
      <c r="B281" s="288" t="s">
        <v>176</v>
      </c>
      <c r="C281" s="288"/>
      <c r="D281" s="288"/>
      <c r="E281" s="288"/>
      <c r="F281" s="288"/>
      <c r="G281" s="288"/>
      <c r="H281" s="288"/>
      <c r="I281" s="288"/>
      <c r="J281" s="288"/>
      <c r="K281" s="288"/>
      <c r="L281" s="225"/>
      <c r="M281" s="225"/>
      <c r="N281" s="225"/>
      <c r="O281" s="225"/>
      <c r="P281" s="225"/>
      <c r="Q281" s="225"/>
      <c r="R281" s="225"/>
      <c r="S281" s="225"/>
      <c r="T281" s="225"/>
      <c r="U281" s="225"/>
    </row>
    <row r="282" spans="2:21" s="207" customFormat="1" ht="15.6" x14ac:dyDescent="0.3">
      <c r="B282" s="288" t="s">
        <v>177</v>
      </c>
      <c r="C282" s="288"/>
      <c r="D282" s="288"/>
      <c r="E282" s="288"/>
      <c r="F282" s="288"/>
      <c r="G282" s="288"/>
      <c r="H282" s="288"/>
      <c r="I282" s="288"/>
      <c r="J282" s="288"/>
      <c r="K282" s="288"/>
      <c r="L282" s="225"/>
      <c r="M282" s="225"/>
      <c r="N282" s="225"/>
      <c r="O282" s="225"/>
      <c r="P282" s="225"/>
      <c r="Q282" s="225"/>
      <c r="R282" s="225"/>
      <c r="S282" s="225"/>
      <c r="T282" s="225"/>
      <c r="U282" s="225"/>
    </row>
    <row r="283" spans="2:21" s="207" customFormat="1" ht="30.75" customHeight="1" x14ac:dyDescent="0.3">
      <c r="B283" s="288" t="s">
        <v>178</v>
      </c>
      <c r="C283" s="288"/>
      <c r="D283" s="288"/>
      <c r="E283" s="288"/>
      <c r="F283" s="288"/>
      <c r="G283" s="288"/>
      <c r="H283" s="288"/>
      <c r="I283" s="288"/>
      <c r="J283" s="288"/>
      <c r="K283" s="288"/>
      <c r="L283" s="225"/>
      <c r="M283" s="225"/>
      <c r="N283" s="225"/>
      <c r="O283" s="225"/>
      <c r="P283" s="225"/>
      <c r="Q283" s="225"/>
      <c r="R283" s="225"/>
      <c r="S283" s="225"/>
      <c r="T283" s="225"/>
      <c r="U283" s="225"/>
    </row>
    <row r="284" spans="2:21" s="207" customFormat="1" ht="18.75" customHeight="1" x14ac:dyDescent="0.3">
      <c r="B284" s="288" t="s">
        <v>179</v>
      </c>
      <c r="C284" s="288"/>
      <c r="D284" s="288"/>
      <c r="E284" s="288"/>
      <c r="F284" s="288"/>
      <c r="G284" s="288"/>
      <c r="H284" s="288"/>
      <c r="I284" s="288"/>
      <c r="J284" s="288"/>
      <c r="K284" s="288"/>
      <c r="L284" s="225"/>
      <c r="M284" s="225"/>
      <c r="N284" s="225"/>
      <c r="O284" s="225"/>
      <c r="P284" s="225"/>
      <c r="Q284" s="225"/>
      <c r="R284" s="225"/>
      <c r="S284" s="225"/>
      <c r="T284" s="225"/>
      <c r="U284" s="225"/>
    </row>
    <row r="285" spans="2:21" s="207" customFormat="1" ht="34.5" customHeight="1" x14ac:dyDescent="0.3">
      <c r="B285" s="288" t="s">
        <v>180</v>
      </c>
      <c r="C285" s="288"/>
      <c r="D285" s="288"/>
      <c r="E285" s="288"/>
      <c r="F285" s="288"/>
      <c r="G285" s="288"/>
      <c r="H285" s="288"/>
      <c r="I285" s="288"/>
      <c r="J285" s="288"/>
      <c r="K285" s="288"/>
      <c r="L285" s="225"/>
      <c r="M285" s="225"/>
      <c r="N285" s="225"/>
      <c r="O285" s="225"/>
      <c r="P285" s="225"/>
      <c r="Q285" s="225"/>
      <c r="R285" s="225"/>
      <c r="S285" s="225"/>
      <c r="T285" s="225"/>
      <c r="U285" s="225"/>
    </row>
    <row r="286" spans="2:21" s="207" customFormat="1" ht="24" customHeight="1" x14ac:dyDescent="0.3">
      <c r="B286" s="288" t="s">
        <v>181</v>
      </c>
      <c r="C286" s="288"/>
      <c r="D286" s="288"/>
      <c r="E286" s="288"/>
      <c r="F286" s="288"/>
      <c r="G286" s="288"/>
      <c r="H286" s="288"/>
      <c r="I286" s="288"/>
      <c r="J286" s="288"/>
      <c r="K286" s="288"/>
      <c r="L286" s="225"/>
      <c r="M286" s="225"/>
      <c r="N286" s="225"/>
      <c r="O286" s="225"/>
      <c r="P286" s="225"/>
      <c r="Q286" s="225"/>
      <c r="R286" s="225"/>
      <c r="S286" s="225"/>
      <c r="T286" s="225"/>
      <c r="U286" s="225"/>
    </row>
    <row r="287" spans="2:21" s="204" customFormat="1" ht="36" customHeight="1" x14ac:dyDescent="0.3">
      <c r="B287" s="288" t="s">
        <v>182</v>
      </c>
      <c r="C287" s="288"/>
      <c r="D287" s="288"/>
      <c r="E287" s="288"/>
      <c r="F287" s="288"/>
      <c r="G287" s="288"/>
      <c r="H287" s="288"/>
      <c r="I287" s="288"/>
      <c r="J287" s="288"/>
      <c r="K287" s="288"/>
    </row>
    <row r="288" spans="2:21" s="207" customFormat="1" ht="24" customHeight="1" x14ac:dyDescent="0.3">
      <c r="B288" s="288" t="s">
        <v>183</v>
      </c>
      <c r="C288" s="288"/>
      <c r="D288" s="288"/>
      <c r="E288" s="288"/>
      <c r="F288" s="288"/>
      <c r="G288" s="288"/>
      <c r="H288" s="288"/>
      <c r="I288" s="288"/>
      <c r="J288" s="288"/>
      <c r="K288" s="288"/>
      <c r="L288" s="213"/>
      <c r="M288" s="225"/>
      <c r="N288" s="225"/>
      <c r="O288" s="225"/>
      <c r="P288" s="225"/>
      <c r="Q288" s="225"/>
      <c r="R288" s="225"/>
      <c r="S288" s="225"/>
      <c r="T288" s="225"/>
      <c r="U288" s="225"/>
    </row>
    <row r="289" spans="2:12" s="207" customFormat="1" ht="29.25" customHeight="1" x14ac:dyDescent="0.3">
      <c r="B289" s="288" t="s">
        <v>184</v>
      </c>
      <c r="C289" s="288"/>
      <c r="D289" s="288"/>
      <c r="E289" s="288"/>
      <c r="F289" s="288"/>
      <c r="G289" s="288"/>
      <c r="H289" s="288"/>
      <c r="I289" s="288"/>
      <c r="J289" s="288"/>
      <c r="K289" s="288"/>
      <c r="L289" s="225"/>
    </row>
    <row r="290" spans="2:12" s="207" customFormat="1" ht="51" customHeight="1" x14ac:dyDescent="0.3">
      <c r="B290" s="288" t="s">
        <v>185</v>
      </c>
      <c r="C290" s="288"/>
      <c r="D290" s="288"/>
      <c r="E290" s="288"/>
      <c r="F290" s="288"/>
      <c r="G290" s="288"/>
      <c r="H290" s="288"/>
      <c r="I290" s="288"/>
      <c r="J290" s="288"/>
      <c r="K290" s="288"/>
      <c r="L290" s="225"/>
    </row>
    <row r="291" spans="2:12" ht="15.6" x14ac:dyDescent="0.3">
      <c r="B291" s="137" t="s">
        <v>186</v>
      </c>
      <c r="C291" s="7"/>
      <c r="D291" s="7"/>
      <c r="E291" s="7"/>
      <c r="F291" s="7"/>
      <c r="G291" s="7"/>
      <c r="H291" s="7"/>
      <c r="I291" s="7"/>
      <c r="J291" s="7"/>
      <c r="K291" s="7"/>
    </row>
  </sheetData>
  <mergeCells count="39">
    <mergeCell ref="N220:R220"/>
    <mergeCell ref="N70:R70"/>
    <mergeCell ref="B120:L120"/>
    <mergeCell ref="N120:R120"/>
    <mergeCell ref="N170:R170"/>
    <mergeCell ref="B117:C117"/>
    <mergeCell ref="B1:I1"/>
    <mergeCell ref="B2:E2"/>
    <mergeCell ref="B3:E3"/>
    <mergeCell ref="B4:E4"/>
    <mergeCell ref="E6:F6"/>
    <mergeCell ref="C11:D11"/>
    <mergeCell ref="B19:L19"/>
    <mergeCell ref="E7:F7"/>
    <mergeCell ref="C12:D12"/>
    <mergeCell ref="C13:D13"/>
    <mergeCell ref="C15:D15"/>
    <mergeCell ref="C14:D14"/>
    <mergeCell ref="B17:L17"/>
    <mergeCell ref="B283:K283"/>
    <mergeCell ref="B285:K285"/>
    <mergeCell ref="B280:K280"/>
    <mergeCell ref="B68:C68"/>
    <mergeCell ref="B278:G278"/>
    <mergeCell ref="B167:C167"/>
    <mergeCell ref="B170:L170"/>
    <mergeCell ref="B281:K281"/>
    <mergeCell ref="B282:K282"/>
    <mergeCell ref="B267:C267"/>
    <mergeCell ref="B288:K288"/>
    <mergeCell ref="B289:K289"/>
    <mergeCell ref="B290:K290"/>
    <mergeCell ref="B284:K284"/>
    <mergeCell ref="B70:L70"/>
    <mergeCell ref="B217:C217"/>
    <mergeCell ref="B220:L220"/>
    <mergeCell ref="B286:K286"/>
    <mergeCell ref="B287:K287"/>
    <mergeCell ref="B279:K279"/>
  </mergeCells>
  <phoneticPr fontId="6" type="noConversion"/>
  <pageMargins left="0.7" right="0.7" top="0.75" bottom="0.75" header="0.3" footer="0.3"/>
  <pageSetup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71"/>
  <sheetViews>
    <sheetView workbookViewId="0"/>
  </sheetViews>
  <sheetFormatPr defaultColWidth="9.109375" defaultRowHeight="13.8" x14ac:dyDescent="0.3"/>
  <cols>
    <col min="1" max="2" width="9.109375" style="3"/>
    <col min="3" max="3" width="34.88671875" style="3" bestFit="1" customWidth="1"/>
    <col min="4" max="16384" width="9.109375" style="3"/>
  </cols>
  <sheetData>
    <row r="1" spans="2:16" x14ac:dyDescent="0.3">
      <c r="B1" s="258" t="s">
        <v>0</v>
      </c>
      <c r="C1" s="258"/>
      <c r="D1" s="258"/>
      <c r="E1" s="258"/>
      <c r="F1" s="258"/>
      <c r="G1" s="258"/>
      <c r="H1" s="258"/>
      <c r="I1" s="258"/>
    </row>
    <row r="2" spans="2:16" ht="15.6" x14ac:dyDescent="0.3">
      <c r="B2" s="239" t="s">
        <v>1</v>
      </c>
      <c r="C2" s="239"/>
      <c r="D2" s="243"/>
      <c r="E2" s="243"/>
      <c r="F2" s="169"/>
      <c r="G2" s="169"/>
      <c r="H2" s="169"/>
    </row>
    <row r="3" spans="2:16" ht="15.6" x14ac:dyDescent="0.3">
      <c r="B3" s="240">
        <f>Instructions!A3</f>
        <v>44172</v>
      </c>
      <c r="C3" s="241"/>
      <c r="D3" s="259"/>
      <c r="E3" s="259"/>
      <c r="F3" s="169"/>
      <c r="G3" s="169"/>
      <c r="H3" s="169"/>
    </row>
    <row r="4" spans="2:16" ht="15.6" customHeight="1" x14ac:dyDescent="0.3">
      <c r="B4" s="244" t="s">
        <v>245</v>
      </c>
      <c r="C4" s="245"/>
      <c r="D4" s="246"/>
      <c r="E4" s="246"/>
      <c r="F4" s="169"/>
      <c r="G4" s="169"/>
      <c r="H4" s="169"/>
    </row>
    <row r="5" spans="2:16" x14ac:dyDescent="0.3">
      <c r="C5" s="98"/>
      <c r="E5" s="169"/>
      <c r="F5" s="169"/>
      <c r="G5" s="169"/>
      <c r="H5" s="169"/>
    </row>
    <row r="6" spans="2:16" ht="15.6" x14ac:dyDescent="0.3">
      <c r="C6" s="46" t="s">
        <v>21</v>
      </c>
      <c r="D6" s="224"/>
      <c r="E6" s="279" t="str">
        <f>'Exh1_Cost Summary'!D10</f>
        <v>Name</v>
      </c>
      <c r="F6" s="281"/>
      <c r="G6" s="169"/>
      <c r="H6" s="169"/>
    </row>
    <row r="7" spans="2:16" ht="15.6" x14ac:dyDescent="0.3">
      <c r="C7" s="46" t="s">
        <v>23</v>
      </c>
      <c r="D7" s="224"/>
      <c r="E7" s="279" t="str">
        <f>'Exh1_Cost Summary'!D11</f>
        <v xml:space="preserve">Date </v>
      </c>
      <c r="F7" s="281"/>
      <c r="G7" s="99"/>
    </row>
    <row r="8" spans="2:16" ht="15.6" x14ac:dyDescent="0.3">
      <c r="C8" s="46"/>
      <c r="D8" s="224"/>
      <c r="E8" s="224"/>
      <c r="F8" s="224"/>
      <c r="G8" s="99"/>
      <c r="H8" s="45"/>
    </row>
    <row r="9" spans="2:16" ht="15.6" x14ac:dyDescent="0.3">
      <c r="C9" s="45" t="s">
        <v>46</v>
      </c>
      <c r="D9" s="224"/>
      <c r="E9" s="224"/>
      <c r="F9" s="224"/>
      <c r="G9" s="99"/>
      <c r="H9" s="99"/>
    </row>
    <row r="10" spans="2:16" ht="14.4" thickBot="1" x14ac:dyDescent="0.35"/>
    <row r="11" spans="2:16" s="7" customFormat="1" ht="14.4" thickTop="1" x14ac:dyDescent="0.3">
      <c r="B11" s="67"/>
      <c r="C11" s="68" t="s">
        <v>187</v>
      </c>
      <c r="D11" s="69"/>
      <c r="E11" s="70"/>
      <c r="F11" s="70"/>
      <c r="G11" s="70"/>
      <c r="H11" s="70"/>
      <c r="I11" s="70"/>
      <c r="J11" s="71"/>
      <c r="M11" s="3"/>
      <c r="N11" s="3"/>
    </row>
    <row r="12" spans="2:16" s="7" customFormat="1" ht="15.6" x14ac:dyDescent="0.3">
      <c r="B12" s="72"/>
      <c r="C12" s="73" t="s">
        <v>188</v>
      </c>
      <c r="D12" s="41"/>
      <c r="E12" s="41"/>
      <c r="F12" s="74"/>
      <c r="G12" s="74"/>
      <c r="H12" s="74"/>
      <c r="I12" s="74"/>
      <c r="J12" s="75"/>
      <c r="M12" s="3"/>
      <c r="N12" s="265"/>
      <c r="O12" s="265"/>
      <c r="P12" s="265"/>
    </row>
    <row r="13" spans="2:16" s="7" customFormat="1" ht="16.2" thickBot="1" x14ac:dyDescent="0.35">
      <c r="B13" s="72"/>
      <c r="C13" s="48" t="s">
        <v>189</v>
      </c>
      <c r="D13" s="76"/>
      <c r="E13" s="41"/>
      <c r="F13" s="74"/>
      <c r="G13" s="74"/>
      <c r="H13" s="74"/>
      <c r="I13" s="74"/>
      <c r="J13" s="77" t="s">
        <v>190</v>
      </c>
      <c r="M13" s="3"/>
      <c r="N13" s="219"/>
      <c r="O13" s="219"/>
      <c r="P13" s="219"/>
    </row>
    <row r="14" spans="2:16" s="7" customFormat="1" ht="31.8" thickBot="1" x14ac:dyDescent="0.5">
      <c r="B14" s="72"/>
      <c r="C14" s="78" t="s">
        <v>191</v>
      </c>
      <c r="D14" s="79"/>
      <c r="E14" s="80" t="s">
        <v>192</v>
      </c>
      <c r="F14" s="80" t="s">
        <v>193</v>
      </c>
      <c r="G14" s="80" t="s">
        <v>194</v>
      </c>
      <c r="H14" s="80" t="s">
        <v>195</v>
      </c>
      <c r="I14" s="80" t="s">
        <v>196</v>
      </c>
      <c r="J14" s="81" t="s">
        <v>197</v>
      </c>
      <c r="M14" s="3"/>
    </row>
    <row r="15" spans="2:16" s="7" customFormat="1" ht="14.4" thickBot="1" x14ac:dyDescent="0.35">
      <c r="B15" s="72"/>
      <c r="C15" s="82" t="s">
        <v>198</v>
      </c>
      <c r="D15" s="79"/>
      <c r="E15" s="189">
        <f>E26+E37+E48+E59</f>
        <v>8000</v>
      </c>
      <c r="F15" s="189">
        <f t="shared" ref="E15:I18" si="0">F26+F37+F48+F59</f>
        <v>4000</v>
      </c>
      <c r="G15" s="189">
        <f>G26+G37+G48+G59</f>
        <v>4000</v>
      </c>
      <c r="H15" s="189">
        <f t="shared" si="0"/>
        <v>4000</v>
      </c>
      <c r="I15" s="189">
        <f t="shared" si="0"/>
        <v>4000</v>
      </c>
      <c r="J15" s="84">
        <f>SUM(E15:I15)</f>
        <v>24000</v>
      </c>
      <c r="M15" s="3"/>
    </row>
    <row r="16" spans="2:16" s="7" customFormat="1" ht="14.4" thickBot="1" x14ac:dyDescent="0.35">
      <c r="B16" s="72"/>
      <c r="C16" s="82" t="s">
        <v>199</v>
      </c>
      <c r="D16" s="79"/>
      <c r="E16" s="189">
        <f>E27+E38+E49+E60</f>
        <v>2000</v>
      </c>
      <c r="F16" s="189">
        <f t="shared" si="0"/>
        <v>1000</v>
      </c>
      <c r="G16" s="189">
        <f t="shared" si="0"/>
        <v>1000</v>
      </c>
      <c r="H16" s="189">
        <f t="shared" si="0"/>
        <v>1000</v>
      </c>
      <c r="I16" s="189">
        <f t="shared" si="0"/>
        <v>1000</v>
      </c>
      <c r="J16" s="84">
        <f>SUM(E16:I16)</f>
        <v>6000</v>
      </c>
      <c r="M16" s="3"/>
    </row>
    <row r="17" spans="2:20" s="7" customFormat="1" ht="14.4" thickBot="1" x14ac:dyDescent="0.35">
      <c r="B17" s="72"/>
      <c r="C17" s="82" t="s">
        <v>200</v>
      </c>
      <c r="D17" s="79"/>
      <c r="E17" s="189">
        <f t="shared" si="0"/>
        <v>8000</v>
      </c>
      <c r="F17" s="189">
        <f t="shared" si="0"/>
        <v>8000</v>
      </c>
      <c r="G17" s="189">
        <f t="shared" si="0"/>
        <v>8000</v>
      </c>
      <c r="H17" s="189">
        <f t="shared" si="0"/>
        <v>8000</v>
      </c>
      <c r="I17" s="189">
        <f t="shared" si="0"/>
        <v>8000</v>
      </c>
      <c r="J17" s="84">
        <f>SUM(E17:I17)</f>
        <v>40000</v>
      </c>
      <c r="M17" s="3"/>
      <c r="N17" s="197"/>
      <c r="Q17" s="3"/>
      <c r="S17" s="3"/>
      <c r="T17" s="3"/>
    </row>
    <row r="18" spans="2:20" s="7" customFormat="1" ht="14.4" thickBot="1" x14ac:dyDescent="0.35">
      <c r="B18" s="72"/>
      <c r="C18" s="82" t="s">
        <v>201</v>
      </c>
      <c r="D18" s="79"/>
      <c r="E18" s="189">
        <f t="shared" si="0"/>
        <v>0</v>
      </c>
      <c r="F18" s="189">
        <f t="shared" si="0"/>
        <v>0</v>
      </c>
      <c r="G18" s="189">
        <f t="shared" si="0"/>
        <v>0</v>
      </c>
      <c r="H18" s="189">
        <f t="shared" si="0"/>
        <v>0</v>
      </c>
      <c r="I18" s="189">
        <f t="shared" si="0"/>
        <v>0</v>
      </c>
      <c r="J18" s="85">
        <f>SUM(E18:I18)</f>
        <v>0</v>
      </c>
    </row>
    <row r="19" spans="2:20" s="7" customFormat="1" x14ac:dyDescent="0.3">
      <c r="B19" s="72"/>
      <c r="C19" s="86" t="s">
        <v>202</v>
      </c>
      <c r="D19" s="41"/>
      <c r="E19" s="87">
        <f>E15+E16+E17+E18</f>
        <v>18000</v>
      </c>
      <c r="F19" s="87">
        <f>F15+F16+F17+F18</f>
        <v>13000</v>
      </c>
      <c r="G19" s="87">
        <f>G15+G16+G17+G18</f>
        <v>13000</v>
      </c>
      <c r="H19" s="87">
        <f>H15+H16+H17+H18</f>
        <v>13000</v>
      </c>
      <c r="I19" s="87">
        <f>I15+I16+I17+I18</f>
        <v>13000</v>
      </c>
      <c r="J19" s="88">
        <f>SUM(E19:I19)</f>
        <v>70000</v>
      </c>
      <c r="M19" s="3"/>
      <c r="N19" s="3"/>
      <c r="O19" s="3"/>
      <c r="P19" s="3"/>
      <c r="Q19" s="3"/>
      <c r="R19" s="3"/>
      <c r="S19" s="3"/>
      <c r="T19" s="3"/>
    </row>
    <row r="20" spans="2:20" ht="14.4" thickBot="1" x14ac:dyDescent="0.35">
      <c r="B20" s="89"/>
      <c r="C20" s="90" t="s">
        <v>2</v>
      </c>
      <c r="D20" s="91"/>
      <c r="E20" s="90" t="s">
        <v>2</v>
      </c>
      <c r="F20" s="92"/>
      <c r="G20" s="92"/>
      <c r="H20" s="92"/>
      <c r="I20" s="92"/>
      <c r="J20" s="93" t="s">
        <v>2</v>
      </c>
    </row>
    <row r="21" spans="2:20" ht="15" thickTop="1" thickBot="1" x14ac:dyDescent="0.35">
      <c r="B21" s="94"/>
      <c r="C21" s="55"/>
      <c r="F21" s="74"/>
      <c r="G21" s="74"/>
      <c r="H21" s="74"/>
      <c r="I21" s="74"/>
      <c r="J21" s="74"/>
    </row>
    <row r="22" spans="2:20" ht="14.4" thickTop="1" x14ac:dyDescent="0.3">
      <c r="B22" s="67"/>
      <c r="C22" s="68" t="s">
        <v>203</v>
      </c>
      <c r="D22" s="69"/>
      <c r="E22" s="70"/>
      <c r="F22" s="70"/>
      <c r="G22" s="70"/>
      <c r="H22" s="70"/>
      <c r="I22" s="70"/>
      <c r="J22" s="71"/>
    </row>
    <row r="23" spans="2:20" x14ac:dyDescent="0.3">
      <c r="B23" s="72"/>
      <c r="C23" s="73" t="s">
        <v>188</v>
      </c>
      <c r="D23" s="41"/>
      <c r="E23" s="41"/>
      <c r="F23" s="74"/>
      <c r="G23" s="74"/>
      <c r="H23" s="74"/>
      <c r="I23" s="74"/>
      <c r="J23" s="75"/>
    </row>
    <row r="24" spans="2:20" ht="14.4" thickBot="1" x14ac:dyDescent="0.35">
      <c r="B24" s="72"/>
      <c r="C24" s="198" t="s">
        <v>204</v>
      </c>
      <c r="D24" s="76"/>
      <c r="E24" s="41"/>
      <c r="F24" s="74"/>
      <c r="G24" s="74"/>
      <c r="H24" s="74"/>
      <c r="I24" s="74"/>
      <c r="J24" s="77" t="s">
        <v>190</v>
      </c>
    </row>
    <row r="25" spans="2:20" ht="31.8" thickBot="1" x14ac:dyDescent="0.5">
      <c r="B25" s="72"/>
      <c r="C25" s="78" t="s">
        <v>191</v>
      </c>
      <c r="D25" s="79"/>
      <c r="E25" s="80" t="s">
        <v>192</v>
      </c>
      <c r="F25" s="80" t="s">
        <v>193</v>
      </c>
      <c r="G25" s="80" t="s">
        <v>194</v>
      </c>
      <c r="H25" s="80" t="s">
        <v>195</v>
      </c>
      <c r="I25" s="80" t="s">
        <v>196</v>
      </c>
      <c r="J25" s="81" t="s">
        <v>197</v>
      </c>
    </row>
    <row r="26" spans="2:20" ht="14.4" thickBot="1" x14ac:dyDescent="0.35">
      <c r="B26" s="72"/>
      <c r="C26" s="82" t="s">
        <v>198</v>
      </c>
      <c r="D26" s="79"/>
      <c r="E26" s="83">
        <v>0</v>
      </c>
      <c r="F26" s="83">
        <v>0</v>
      </c>
      <c r="G26" s="83">
        <v>0</v>
      </c>
      <c r="H26" s="83">
        <v>0</v>
      </c>
      <c r="I26" s="83">
        <v>0</v>
      </c>
      <c r="J26" s="84">
        <f>SUM(E26:I26)</f>
        <v>0</v>
      </c>
    </row>
    <row r="27" spans="2:20" ht="14.4" thickBot="1" x14ac:dyDescent="0.35">
      <c r="B27" s="72"/>
      <c r="C27" s="82" t="s">
        <v>199</v>
      </c>
      <c r="D27" s="79"/>
      <c r="E27" s="83">
        <v>0</v>
      </c>
      <c r="F27" s="83">
        <v>0</v>
      </c>
      <c r="G27" s="83">
        <v>0</v>
      </c>
      <c r="H27" s="83">
        <v>0</v>
      </c>
      <c r="I27" s="83">
        <v>0</v>
      </c>
      <c r="J27" s="84">
        <f>SUM(E27:I27)</f>
        <v>0</v>
      </c>
    </row>
    <row r="28" spans="2:20" ht="14.4" thickBot="1" x14ac:dyDescent="0.35">
      <c r="B28" s="72"/>
      <c r="C28" s="82" t="s">
        <v>200</v>
      </c>
      <c r="D28" s="79"/>
      <c r="E28" s="83">
        <v>2000</v>
      </c>
      <c r="F28" s="83">
        <v>2000</v>
      </c>
      <c r="G28" s="83">
        <v>2000</v>
      </c>
      <c r="H28" s="83">
        <v>2000</v>
      </c>
      <c r="I28" s="83">
        <v>2000</v>
      </c>
      <c r="J28" s="84">
        <f>SUM(E28:I28)</f>
        <v>10000</v>
      </c>
    </row>
    <row r="29" spans="2:20" ht="14.4" thickBot="1" x14ac:dyDescent="0.35">
      <c r="B29" s="72"/>
      <c r="C29" s="82" t="s">
        <v>201</v>
      </c>
      <c r="D29" s="79"/>
      <c r="E29" s="83">
        <v>0</v>
      </c>
      <c r="F29" s="83">
        <v>0</v>
      </c>
      <c r="G29" s="83">
        <v>0</v>
      </c>
      <c r="H29" s="83">
        <v>0</v>
      </c>
      <c r="I29" s="83">
        <v>0</v>
      </c>
      <c r="J29" s="85">
        <f>SUM(E29:I29)</f>
        <v>0</v>
      </c>
    </row>
    <row r="30" spans="2:20" x14ac:dyDescent="0.3">
      <c r="B30" s="72"/>
      <c r="C30" s="86" t="s">
        <v>202</v>
      </c>
      <c r="D30" s="41"/>
      <c r="E30" s="87">
        <f>E26+E27+E28+E29</f>
        <v>2000</v>
      </c>
      <c r="F30" s="87">
        <f>F26+F27+F28+F29</f>
        <v>2000</v>
      </c>
      <c r="G30" s="87">
        <f>G26+G27+G28+G29</f>
        <v>2000</v>
      </c>
      <c r="H30" s="87">
        <f>H26+H27+H28+H29</f>
        <v>2000</v>
      </c>
      <c r="I30" s="87">
        <f>I26+I27+I28+I29</f>
        <v>2000</v>
      </c>
      <c r="J30" s="88">
        <f>SUM(E30:I30)</f>
        <v>10000</v>
      </c>
    </row>
    <row r="31" spans="2:20" ht="14.4" thickBot="1" x14ac:dyDescent="0.35">
      <c r="B31" s="89"/>
      <c r="C31" s="90" t="s">
        <v>2</v>
      </c>
      <c r="D31" s="91"/>
      <c r="E31" s="90" t="s">
        <v>2</v>
      </c>
      <c r="F31" s="92"/>
      <c r="G31" s="92"/>
      <c r="H31" s="92"/>
      <c r="I31" s="92"/>
      <c r="J31" s="93" t="s">
        <v>2</v>
      </c>
    </row>
    <row r="32" spans="2:20" ht="15" thickTop="1" thickBot="1" x14ac:dyDescent="0.35">
      <c r="B32" s="94"/>
      <c r="C32" s="55"/>
      <c r="F32" s="74"/>
      <c r="G32" s="74"/>
      <c r="H32" s="74"/>
      <c r="I32" s="74"/>
      <c r="J32" s="74"/>
    </row>
    <row r="33" spans="2:10" ht="14.4" thickTop="1" x14ac:dyDescent="0.3">
      <c r="B33" s="67"/>
      <c r="C33" s="68" t="s">
        <v>203</v>
      </c>
      <c r="D33" s="69"/>
      <c r="E33" s="70"/>
      <c r="F33" s="70"/>
      <c r="G33" s="70"/>
      <c r="H33" s="70"/>
      <c r="I33" s="70"/>
      <c r="J33" s="71"/>
    </row>
    <row r="34" spans="2:10" x14ac:dyDescent="0.3">
      <c r="B34" s="72"/>
      <c r="C34" s="73" t="s">
        <v>188</v>
      </c>
      <c r="D34" s="41"/>
      <c r="E34" s="41"/>
      <c r="F34" s="74"/>
      <c r="G34" s="74"/>
      <c r="H34" s="74"/>
      <c r="I34" s="74"/>
      <c r="J34" s="75"/>
    </row>
    <row r="35" spans="2:10" ht="14.4" thickBot="1" x14ac:dyDescent="0.35">
      <c r="B35" s="72"/>
      <c r="C35" s="198" t="s">
        <v>205</v>
      </c>
      <c r="D35" s="76"/>
      <c r="E35" s="41"/>
      <c r="F35" s="74"/>
      <c r="G35" s="74"/>
      <c r="H35" s="74"/>
      <c r="I35" s="74"/>
      <c r="J35" s="77" t="s">
        <v>190</v>
      </c>
    </row>
    <row r="36" spans="2:10" ht="31.8" thickBot="1" x14ac:dyDescent="0.5">
      <c r="B36" s="72"/>
      <c r="C36" s="78" t="s">
        <v>191</v>
      </c>
      <c r="D36" s="79"/>
      <c r="E36" s="80" t="s">
        <v>192</v>
      </c>
      <c r="F36" s="80" t="s">
        <v>193</v>
      </c>
      <c r="G36" s="80" t="s">
        <v>194</v>
      </c>
      <c r="H36" s="80" t="s">
        <v>195</v>
      </c>
      <c r="I36" s="80" t="s">
        <v>196</v>
      </c>
      <c r="J36" s="81" t="s">
        <v>197</v>
      </c>
    </row>
    <row r="37" spans="2:10" ht="14.4" thickBot="1" x14ac:dyDescent="0.35">
      <c r="B37" s="72"/>
      <c r="C37" s="82" t="s">
        <v>198</v>
      </c>
      <c r="D37" s="79"/>
      <c r="E37" s="83">
        <v>0</v>
      </c>
      <c r="F37" s="83">
        <v>0</v>
      </c>
      <c r="G37" s="83">
        <v>0</v>
      </c>
      <c r="H37" s="83">
        <v>0</v>
      </c>
      <c r="I37" s="83">
        <v>0</v>
      </c>
      <c r="J37" s="84">
        <f>SUM(E37:I37)</f>
        <v>0</v>
      </c>
    </row>
    <row r="38" spans="2:10" ht="14.4" thickBot="1" x14ac:dyDescent="0.35">
      <c r="B38" s="72"/>
      <c r="C38" s="82" t="s">
        <v>199</v>
      </c>
      <c r="D38" s="79"/>
      <c r="E38" s="83">
        <v>1000</v>
      </c>
      <c r="F38" s="83">
        <v>500</v>
      </c>
      <c r="G38" s="83">
        <v>500</v>
      </c>
      <c r="H38" s="83">
        <v>500</v>
      </c>
      <c r="I38" s="83">
        <v>500</v>
      </c>
      <c r="J38" s="84">
        <f>SUM(E38:I38)</f>
        <v>3000</v>
      </c>
    </row>
    <row r="39" spans="2:10" ht="14.4" thickBot="1" x14ac:dyDescent="0.35">
      <c r="B39" s="72"/>
      <c r="C39" s="82" t="s">
        <v>200</v>
      </c>
      <c r="D39" s="79"/>
      <c r="E39" s="83">
        <v>2000</v>
      </c>
      <c r="F39" s="83">
        <v>2000</v>
      </c>
      <c r="G39" s="83">
        <v>2000</v>
      </c>
      <c r="H39" s="83">
        <v>2000</v>
      </c>
      <c r="I39" s="83">
        <v>2000</v>
      </c>
      <c r="J39" s="84">
        <f>SUM(E39:I39)</f>
        <v>10000</v>
      </c>
    </row>
    <row r="40" spans="2:10" ht="14.4" thickBot="1" x14ac:dyDescent="0.35">
      <c r="B40" s="72"/>
      <c r="C40" s="82" t="s">
        <v>201</v>
      </c>
      <c r="D40" s="79"/>
      <c r="E40" s="83">
        <v>0</v>
      </c>
      <c r="F40" s="83">
        <v>0</v>
      </c>
      <c r="G40" s="83">
        <v>0</v>
      </c>
      <c r="H40" s="83">
        <v>0</v>
      </c>
      <c r="I40" s="83">
        <v>0</v>
      </c>
      <c r="J40" s="85">
        <f>SUM(E40:I40)</f>
        <v>0</v>
      </c>
    </row>
    <row r="41" spans="2:10" x14ac:dyDescent="0.3">
      <c r="B41" s="72"/>
      <c r="C41" s="86" t="s">
        <v>202</v>
      </c>
      <c r="D41" s="41"/>
      <c r="E41" s="87">
        <f>E37+E38+E39+E40</f>
        <v>3000</v>
      </c>
      <c r="F41" s="87">
        <f>F37+F38+F39+F40</f>
        <v>2500</v>
      </c>
      <c r="G41" s="87">
        <f>G37+G38+G39+G40</f>
        <v>2500</v>
      </c>
      <c r="H41" s="87">
        <f>H37+H38+H39+H40</f>
        <v>2500</v>
      </c>
      <c r="I41" s="87">
        <f>I37+I38+I39+I40</f>
        <v>2500</v>
      </c>
      <c r="J41" s="88">
        <f>SUM(E41:I41)</f>
        <v>13000</v>
      </c>
    </row>
    <row r="42" spans="2:10" ht="14.4" thickBot="1" x14ac:dyDescent="0.35">
      <c r="B42" s="89"/>
      <c r="C42" s="90" t="s">
        <v>2</v>
      </c>
      <c r="D42" s="91"/>
      <c r="E42" s="90" t="s">
        <v>2</v>
      </c>
      <c r="F42" s="92"/>
      <c r="G42" s="92"/>
      <c r="H42" s="92"/>
      <c r="I42" s="92"/>
      <c r="J42" s="93" t="s">
        <v>2</v>
      </c>
    </row>
    <row r="43" spans="2:10" ht="15" thickTop="1" thickBot="1" x14ac:dyDescent="0.35"/>
    <row r="44" spans="2:10" ht="14.4" thickTop="1" x14ac:dyDescent="0.3">
      <c r="B44" s="67"/>
      <c r="C44" s="68" t="s">
        <v>203</v>
      </c>
      <c r="D44" s="69"/>
      <c r="E44" s="70"/>
      <c r="F44" s="70"/>
      <c r="G44" s="70"/>
      <c r="H44" s="70"/>
      <c r="I44" s="70"/>
      <c r="J44" s="71"/>
    </row>
    <row r="45" spans="2:10" x14ac:dyDescent="0.3">
      <c r="B45" s="72"/>
      <c r="C45" s="73" t="s">
        <v>188</v>
      </c>
      <c r="D45" s="41"/>
      <c r="E45" s="41"/>
      <c r="F45" s="74"/>
      <c r="G45" s="74"/>
      <c r="H45" s="74"/>
      <c r="I45" s="74"/>
      <c r="J45" s="75"/>
    </row>
    <row r="46" spans="2:10" ht="14.4" thickBot="1" x14ac:dyDescent="0.35">
      <c r="B46" s="72"/>
      <c r="C46" s="198" t="s">
        <v>206</v>
      </c>
      <c r="D46" s="76"/>
      <c r="E46" s="41"/>
      <c r="F46" s="74"/>
      <c r="G46" s="74"/>
      <c r="H46" s="74"/>
      <c r="I46" s="74"/>
      <c r="J46" s="77" t="s">
        <v>190</v>
      </c>
    </row>
    <row r="47" spans="2:10" ht="31.8" thickBot="1" x14ac:dyDescent="0.5">
      <c r="B47" s="72"/>
      <c r="C47" s="78" t="s">
        <v>191</v>
      </c>
      <c r="D47" s="79"/>
      <c r="E47" s="80" t="s">
        <v>192</v>
      </c>
      <c r="F47" s="80" t="s">
        <v>193</v>
      </c>
      <c r="G47" s="80" t="s">
        <v>194</v>
      </c>
      <c r="H47" s="80" t="s">
        <v>195</v>
      </c>
      <c r="I47" s="80" t="s">
        <v>196</v>
      </c>
      <c r="J47" s="81" t="s">
        <v>197</v>
      </c>
    </row>
    <row r="48" spans="2:10" ht="14.4" thickBot="1" x14ac:dyDescent="0.35">
      <c r="B48" s="72"/>
      <c r="C48" s="82" t="s">
        <v>198</v>
      </c>
      <c r="D48" s="79"/>
      <c r="E48" s="83">
        <v>4000</v>
      </c>
      <c r="F48" s="83">
        <v>2000</v>
      </c>
      <c r="G48" s="83">
        <v>2000</v>
      </c>
      <c r="H48" s="83">
        <v>2000</v>
      </c>
      <c r="I48" s="83">
        <v>2000</v>
      </c>
      <c r="J48" s="84">
        <f>SUM(E48:I48)</f>
        <v>12000</v>
      </c>
    </row>
    <row r="49" spans="2:10" ht="14.4" thickBot="1" x14ac:dyDescent="0.35">
      <c r="B49" s="72"/>
      <c r="C49" s="82" t="s">
        <v>199</v>
      </c>
      <c r="D49" s="79"/>
      <c r="E49" s="83">
        <v>0</v>
      </c>
      <c r="F49" s="83">
        <v>0</v>
      </c>
      <c r="G49" s="83">
        <v>0</v>
      </c>
      <c r="H49" s="83">
        <v>0</v>
      </c>
      <c r="I49" s="83">
        <v>0</v>
      </c>
      <c r="J49" s="84">
        <f>SUM(E49:I49)</f>
        <v>0</v>
      </c>
    </row>
    <row r="50" spans="2:10" ht="14.4" thickBot="1" x14ac:dyDescent="0.35">
      <c r="B50" s="72"/>
      <c r="C50" s="82" t="s">
        <v>200</v>
      </c>
      <c r="D50" s="79"/>
      <c r="E50" s="83">
        <v>2000</v>
      </c>
      <c r="F50" s="83">
        <v>2000</v>
      </c>
      <c r="G50" s="83">
        <v>2000</v>
      </c>
      <c r="H50" s="83">
        <v>2000</v>
      </c>
      <c r="I50" s="83">
        <v>2000</v>
      </c>
      <c r="J50" s="84">
        <f>SUM(E50:I50)</f>
        <v>10000</v>
      </c>
    </row>
    <row r="51" spans="2:10" ht="14.4" thickBot="1" x14ac:dyDescent="0.35">
      <c r="B51" s="72"/>
      <c r="C51" s="82" t="s">
        <v>201</v>
      </c>
      <c r="D51" s="79"/>
      <c r="E51" s="83">
        <v>0</v>
      </c>
      <c r="F51" s="83">
        <v>0</v>
      </c>
      <c r="G51" s="83">
        <v>0</v>
      </c>
      <c r="H51" s="83">
        <v>0</v>
      </c>
      <c r="I51" s="83">
        <v>0</v>
      </c>
      <c r="J51" s="85">
        <f>SUM(E51:I51)</f>
        <v>0</v>
      </c>
    </row>
    <row r="52" spans="2:10" x14ac:dyDescent="0.3">
      <c r="B52" s="72"/>
      <c r="C52" s="86" t="s">
        <v>202</v>
      </c>
      <c r="D52" s="41"/>
      <c r="E52" s="87">
        <f>E48+E49+E50+E51</f>
        <v>6000</v>
      </c>
      <c r="F52" s="87">
        <f>F48+F49+F50+F51</f>
        <v>4000</v>
      </c>
      <c r="G52" s="87">
        <f>G48+G49+G50+G51</f>
        <v>4000</v>
      </c>
      <c r="H52" s="87">
        <f>H48+H49+H50+H51</f>
        <v>4000</v>
      </c>
      <c r="I52" s="87">
        <f>I48+I49+I50+I51</f>
        <v>4000</v>
      </c>
      <c r="J52" s="88">
        <f>SUM(E52:I52)</f>
        <v>22000</v>
      </c>
    </row>
    <row r="53" spans="2:10" ht="14.4" thickBot="1" x14ac:dyDescent="0.35">
      <c r="B53" s="89"/>
      <c r="C53" s="90" t="s">
        <v>2</v>
      </c>
      <c r="D53" s="91"/>
      <c r="E53" s="90" t="s">
        <v>2</v>
      </c>
      <c r="F53" s="92"/>
      <c r="G53" s="92"/>
      <c r="H53" s="92"/>
      <c r="I53" s="92"/>
      <c r="J53" s="93" t="s">
        <v>2</v>
      </c>
    </row>
    <row r="54" spans="2:10" ht="15" thickTop="1" thickBot="1" x14ac:dyDescent="0.35"/>
    <row r="55" spans="2:10" ht="14.4" thickTop="1" x14ac:dyDescent="0.3">
      <c r="B55" s="67"/>
      <c r="C55" s="68" t="s">
        <v>203</v>
      </c>
      <c r="D55" s="69"/>
      <c r="E55" s="70"/>
      <c r="F55" s="70"/>
      <c r="G55" s="70"/>
      <c r="H55" s="70"/>
      <c r="I55" s="70"/>
      <c r="J55" s="71"/>
    </row>
    <row r="56" spans="2:10" x14ac:dyDescent="0.3">
      <c r="B56" s="72"/>
      <c r="C56" s="73" t="s">
        <v>188</v>
      </c>
      <c r="D56" s="41"/>
      <c r="E56" s="41"/>
      <c r="F56" s="74"/>
      <c r="G56" s="74"/>
      <c r="H56" s="74"/>
      <c r="I56" s="74"/>
      <c r="J56" s="75"/>
    </row>
    <row r="57" spans="2:10" ht="14.4" thickBot="1" x14ac:dyDescent="0.35">
      <c r="B57" s="72"/>
      <c r="C57" s="198" t="s">
        <v>207</v>
      </c>
      <c r="D57" s="76"/>
      <c r="E57" s="41"/>
      <c r="F57" s="74"/>
      <c r="G57" s="74"/>
      <c r="H57" s="74"/>
      <c r="I57" s="74"/>
      <c r="J57" s="77" t="s">
        <v>190</v>
      </c>
    </row>
    <row r="58" spans="2:10" ht="31.8" thickBot="1" x14ac:dyDescent="0.5">
      <c r="B58" s="72"/>
      <c r="C58" s="78" t="s">
        <v>191</v>
      </c>
      <c r="D58" s="79"/>
      <c r="E58" s="80" t="s">
        <v>192</v>
      </c>
      <c r="F58" s="80" t="s">
        <v>193</v>
      </c>
      <c r="G58" s="80" t="s">
        <v>194</v>
      </c>
      <c r="H58" s="80" t="s">
        <v>195</v>
      </c>
      <c r="I58" s="80" t="s">
        <v>196</v>
      </c>
      <c r="J58" s="81" t="s">
        <v>197</v>
      </c>
    </row>
    <row r="59" spans="2:10" ht="14.4" thickBot="1" x14ac:dyDescent="0.35">
      <c r="B59" s="72"/>
      <c r="C59" s="82" t="s">
        <v>198</v>
      </c>
      <c r="D59" s="79"/>
      <c r="E59" s="83">
        <v>4000</v>
      </c>
      <c r="F59" s="83">
        <v>2000</v>
      </c>
      <c r="G59" s="83">
        <v>2000</v>
      </c>
      <c r="H59" s="83">
        <v>2000</v>
      </c>
      <c r="I59" s="83">
        <v>2000</v>
      </c>
      <c r="J59" s="84">
        <f>SUM(E59:I59)</f>
        <v>12000</v>
      </c>
    </row>
    <row r="60" spans="2:10" ht="14.4" thickBot="1" x14ac:dyDescent="0.35">
      <c r="B60" s="72"/>
      <c r="C60" s="82" t="s">
        <v>199</v>
      </c>
      <c r="D60" s="79"/>
      <c r="E60" s="83">
        <v>1000</v>
      </c>
      <c r="F60" s="83">
        <v>500</v>
      </c>
      <c r="G60" s="83">
        <v>500</v>
      </c>
      <c r="H60" s="83">
        <v>500</v>
      </c>
      <c r="I60" s="83">
        <v>500</v>
      </c>
      <c r="J60" s="84">
        <f>SUM(E60:I60)</f>
        <v>3000</v>
      </c>
    </row>
    <row r="61" spans="2:10" ht="14.4" thickBot="1" x14ac:dyDescent="0.35">
      <c r="B61" s="72"/>
      <c r="C61" s="82" t="s">
        <v>200</v>
      </c>
      <c r="D61" s="79"/>
      <c r="E61" s="83">
        <v>2000</v>
      </c>
      <c r="F61" s="83">
        <v>2000</v>
      </c>
      <c r="G61" s="83">
        <v>2000</v>
      </c>
      <c r="H61" s="83">
        <v>2000</v>
      </c>
      <c r="I61" s="83">
        <v>2000</v>
      </c>
      <c r="J61" s="84">
        <f>SUM(E61:I61)</f>
        <v>10000</v>
      </c>
    </row>
    <row r="62" spans="2:10" ht="14.4" thickBot="1" x14ac:dyDescent="0.35">
      <c r="B62" s="72"/>
      <c r="C62" s="82" t="s">
        <v>201</v>
      </c>
      <c r="D62" s="79"/>
      <c r="E62" s="83">
        <v>0</v>
      </c>
      <c r="F62" s="83">
        <v>0</v>
      </c>
      <c r="G62" s="83">
        <v>0</v>
      </c>
      <c r="H62" s="83">
        <v>0</v>
      </c>
      <c r="I62" s="83">
        <v>0</v>
      </c>
      <c r="J62" s="85">
        <f>SUM(E62:I62)</f>
        <v>0</v>
      </c>
    </row>
    <row r="63" spans="2:10" x14ac:dyDescent="0.3">
      <c r="B63" s="72"/>
      <c r="C63" s="86" t="s">
        <v>202</v>
      </c>
      <c r="D63" s="41"/>
      <c r="E63" s="87">
        <f>E59+E60+E61+E62</f>
        <v>7000</v>
      </c>
      <c r="F63" s="87">
        <f>F59+F60+F61+F62</f>
        <v>4500</v>
      </c>
      <c r="G63" s="87">
        <f>G59+G60+G61+G62</f>
        <v>4500</v>
      </c>
      <c r="H63" s="87">
        <f>H59+H60+H61+H62</f>
        <v>4500</v>
      </c>
      <c r="I63" s="87">
        <f>I59+I60+I61+I62</f>
        <v>4500</v>
      </c>
      <c r="J63" s="88">
        <f>SUM(E63:I63)</f>
        <v>25000</v>
      </c>
    </row>
    <row r="64" spans="2:10" ht="14.4" thickBot="1" x14ac:dyDescent="0.35">
      <c r="B64" s="89"/>
      <c r="C64" s="90" t="s">
        <v>2</v>
      </c>
      <c r="D64" s="91"/>
      <c r="E64" s="90" t="s">
        <v>2</v>
      </c>
      <c r="F64" s="92"/>
      <c r="G64" s="92"/>
      <c r="H64" s="92"/>
      <c r="I64" s="92"/>
      <c r="J64" s="93" t="s">
        <v>2</v>
      </c>
    </row>
    <row r="65" spans="2:10" ht="14.4" thickTop="1" x14ac:dyDescent="0.3">
      <c r="B65" s="94"/>
      <c r="C65" s="186"/>
      <c r="D65" s="41"/>
      <c r="E65" s="186"/>
      <c r="F65" s="74"/>
      <c r="G65" s="74"/>
      <c r="H65" s="74"/>
      <c r="I65" s="74"/>
      <c r="J65" s="187"/>
    </row>
    <row r="66" spans="2:10" ht="15.6" x14ac:dyDescent="0.3">
      <c r="B66" s="265" t="s">
        <v>208</v>
      </c>
      <c r="C66" s="265"/>
      <c r="D66" s="265"/>
      <c r="E66" s="265"/>
      <c r="F66" s="265"/>
      <c r="G66" s="265"/>
    </row>
    <row r="67" spans="2:10" ht="15.6" x14ac:dyDescent="0.3">
      <c r="B67" s="36" t="s">
        <v>209</v>
      </c>
      <c r="C67" s="95"/>
      <c r="D67" s="95"/>
      <c r="E67" s="95"/>
      <c r="F67" s="95"/>
      <c r="G67" s="95"/>
    </row>
    <row r="68" spans="2:10" ht="15.6" x14ac:dyDescent="0.3">
      <c r="B68" s="36" t="s">
        <v>210</v>
      </c>
      <c r="C68" s="36"/>
      <c r="D68" s="36"/>
      <c r="E68" s="36"/>
      <c r="F68" s="36"/>
      <c r="G68" s="36"/>
    </row>
    <row r="69" spans="2:10" ht="15.6" x14ac:dyDescent="0.3">
      <c r="B69" s="96" t="s">
        <v>211</v>
      </c>
      <c r="C69" s="97"/>
      <c r="D69" s="97"/>
      <c r="E69" s="97"/>
      <c r="F69" s="97"/>
      <c r="G69" s="97"/>
      <c r="H69" s="97"/>
      <c r="I69" s="97"/>
      <c r="J69" s="97"/>
    </row>
    <row r="70" spans="2:10" ht="15.6" x14ac:dyDescent="0.3">
      <c r="B70" s="37" t="s">
        <v>212</v>
      </c>
    </row>
    <row r="71" spans="2:10" ht="15.6" x14ac:dyDescent="0.3">
      <c r="B71" s="37" t="s">
        <v>213</v>
      </c>
    </row>
  </sheetData>
  <mergeCells count="8">
    <mergeCell ref="N12:P12"/>
    <mergeCell ref="B66:G66"/>
    <mergeCell ref="E6:F6"/>
    <mergeCell ref="E7:F7"/>
    <mergeCell ref="B1:I1"/>
    <mergeCell ref="B2:E2"/>
    <mergeCell ref="B3:E3"/>
    <mergeCell ref="B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6"/>
  <sheetViews>
    <sheetView zoomScale="96" zoomScaleNormal="96" workbookViewId="0"/>
  </sheetViews>
  <sheetFormatPr defaultColWidth="9.109375" defaultRowHeight="13.8" x14ac:dyDescent="0.3"/>
  <cols>
    <col min="1" max="1" width="4.44140625" style="3" customWidth="1"/>
    <col min="2" max="2" width="30.5546875" style="3" customWidth="1"/>
    <col min="3" max="3" width="21.88671875" style="3" customWidth="1"/>
    <col min="4" max="4" width="18.33203125" style="3" customWidth="1"/>
    <col min="5" max="5" width="17.6640625" style="3" customWidth="1"/>
    <col min="6" max="6" width="18" style="3" customWidth="1"/>
    <col min="7" max="7" width="18.109375" style="3" customWidth="1"/>
    <col min="8" max="8" width="9.109375" style="3"/>
    <col min="9" max="9" width="17.6640625" style="3" customWidth="1"/>
    <col min="10" max="10" width="9.109375" style="3"/>
    <col min="11" max="11" width="8.33203125" style="3" customWidth="1"/>
    <col min="12" max="14" width="9.109375" style="3"/>
    <col min="15" max="15" width="9.5546875" style="3" customWidth="1"/>
    <col min="16" max="16384" width="9.109375" style="3"/>
  </cols>
  <sheetData>
    <row r="1" spans="2:15" x14ac:dyDescent="0.3">
      <c r="B1" s="258" t="s">
        <v>0</v>
      </c>
      <c r="C1" s="258"/>
      <c r="D1" s="258"/>
      <c r="E1" s="258"/>
      <c r="F1" s="258"/>
      <c r="G1" s="258"/>
      <c r="H1" s="258"/>
      <c r="I1" s="258"/>
    </row>
    <row r="2" spans="2:15" ht="15.6" x14ac:dyDescent="0.3">
      <c r="B2" s="239" t="s">
        <v>1</v>
      </c>
      <c r="C2" s="239"/>
      <c r="D2" s="243"/>
      <c r="E2" s="243"/>
    </row>
    <row r="3" spans="2:15" ht="15.6" x14ac:dyDescent="0.3">
      <c r="B3" s="240">
        <f>Instructions!A3</f>
        <v>44172</v>
      </c>
      <c r="C3" s="241"/>
      <c r="D3" s="259"/>
      <c r="E3" s="259"/>
    </row>
    <row r="4" spans="2:15" ht="15.6" x14ac:dyDescent="0.3">
      <c r="B4" s="244" t="s">
        <v>245</v>
      </c>
      <c r="C4" s="245"/>
      <c r="D4" s="246"/>
      <c r="E4" s="246"/>
    </row>
    <row r="7" spans="2:15" ht="17.399999999999999" customHeight="1" x14ac:dyDescent="0.3">
      <c r="B7" s="46" t="s">
        <v>21</v>
      </c>
      <c r="C7" s="224"/>
      <c r="D7" s="279" t="str">
        <f>'Exh1_Cost Summary'!D10</f>
        <v>Name</v>
      </c>
      <c r="E7" s="281"/>
    </row>
    <row r="8" spans="2:15" ht="29.4" customHeight="1" x14ac:dyDescent="0.3">
      <c r="B8" s="46" t="s">
        <v>23</v>
      </c>
      <c r="C8" s="224"/>
      <c r="D8" s="279" t="str">
        <f>'Exh1_Cost Summary'!D11</f>
        <v xml:space="preserve">Date </v>
      </c>
      <c r="E8" s="281"/>
    </row>
    <row r="9" spans="2:15" ht="29.4" customHeight="1" x14ac:dyDescent="0.35">
      <c r="B9" s="46"/>
      <c r="C9" s="224"/>
      <c r="D9" s="224"/>
      <c r="E9" s="224"/>
      <c r="I9" s="47" t="s">
        <v>214</v>
      </c>
    </row>
    <row r="10" spans="2:15" ht="18.600000000000001" customHeight="1" x14ac:dyDescent="0.3">
      <c r="B10" s="46"/>
      <c r="C10" s="224"/>
      <c r="D10" s="224"/>
      <c r="E10" s="224"/>
      <c r="I10" s="229"/>
      <c r="J10" s="225"/>
      <c r="K10" s="225"/>
      <c r="L10" s="225"/>
      <c r="M10" s="225"/>
      <c r="N10" s="225"/>
      <c r="O10" s="225"/>
    </row>
    <row r="11" spans="2:15" ht="29.4" customHeight="1" x14ac:dyDescent="0.3">
      <c r="B11" s="311" t="s">
        <v>46</v>
      </c>
      <c r="C11" s="312"/>
      <c r="D11" s="312"/>
      <c r="E11" s="312"/>
      <c r="I11" s="305" t="s">
        <v>215</v>
      </c>
      <c r="J11" s="286"/>
      <c r="K11" s="286"/>
      <c r="L11" s="286"/>
      <c r="M11" s="286"/>
      <c r="N11" s="286"/>
      <c r="O11" s="286"/>
    </row>
    <row r="12" spans="2:15" ht="14.4" thickBot="1" x14ac:dyDescent="0.35"/>
    <row r="13" spans="2:15" ht="28.8" thickTop="1" thickBot="1" x14ac:dyDescent="0.35">
      <c r="D13" s="48" t="s">
        <v>216</v>
      </c>
      <c r="J13" s="52" t="s">
        <v>2</v>
      </c>
      <c r="K13" s="49" t="s">
        <v>217</v>
      </c>
      <c r="L13" s="49" t="s">
        <v>218</v>
      </c>
      <c r="M13" s="49" t="s">
        <v>219</v>
      </c>
      <c r="N13" s="49" t="s">
        <v>220</v>
      </c>
      <c r="O13" s="49" t="s">
        <v>221</v>
      </c>
    </row>
    <row r="14" spans="2:15" ht="51.6" customHeight="1" thickTop="1" thickBot="1" x14ac:dyDescent="0.35">
      <c r="B14" s="172" t="s">
        <v>222</v>
      </c>
      <c r="C14" s="178" t="s">
        <v>223</v>
      </c>
      <c r="D14" s="175" t="s">
        <v>224</v>
      </c>
      <c r="E14" s="50" t="s">
        <v>225</v>
      </c>
      <c r="F14" s="50" t="s">
        <v>226</v>
      </c>
      <c r="G14" s="50" t="s">
        <v>227</v>
      </c>
      <c r="I14" s="51" t="s">
        <v>222</v>
      </c>
      <c r="J14" s="52" t="s">
        <v>228</v>
      </c>
      <c r="K14" s="53" t="s">
        <v>51</v>
      </c>
      <c r="L14" s="53" t="s">
        <v>52</v>
      </c>
      <c r="M14" s="53" t="s">
        <v>53</v>
      </c>
      <c r="N14" s="53" t="s">
        <v>54</v>
      </c>
      <c r="O14" s="53" t="s">
        <v>55</v>
      </c>
    </row>
    <row r="15" spans="2:15" s="55" customFormat="1" ht="15.6" thickTop="1" thickBot="1" x14ac:dyDescent="0.35">
      <c r="B15" s="173" t="s">
        <v>229</v>
      </c>
      <c r="C15" s="179">
        <v>100</v>
      </c>
      <c r="D15" s="176">
        <f t="shared" ref="D15:G17" si="0">C15*1.02</f>
        <v>102</v>
      </c>
      <c r="E15" s="170">
        <f t="shared" si="0"/>
        <v>104.04</v>
      </c>
      <c r="F15" s="170">
        <f t="shared" si="0"/>
        <v>106.1208</v>
      </c>
      <c r="G15" s="170">
        <f t="shared" si="0"/>
        <v>108.243216</v>
      </c>
      <c r="I15" s="54" t="str">
        <f>B15</f>
        <v>Project Manager</v>
      </c>
      <c r="J15" s="182">
        <v>5</v>
      </c>
      <c r="K15" s="56">
        <f>J15*C15</f>
        <v>500</v>
      </c>
      <c r="L15" s="56">
        <f>J15*D15</f>
        <v>510</v>
      </c>
      <c r="M15" s="56">
        <f>J15*E15</f>
        <v>520.20000000000005</v>
      </c>
      <c r="N15" s="56">
        <f>J15*F15</f>
        <v>530.60400000000004</v>
      </c>
      <c r="O15" s="56">
        <f>J15*G15</f>
        <v>541.21608000000003</v>
      </c>
    </row>
    <row r="16" spans="2:15" s="55" customFormat="1" ht="15.6" thickTop="1" thickBot="1" x14ac:dyDescent="0.35">
      <c r="B16" s="181" t="s">
        <v>230</v>
      </c>
      <c r="C16" s="179">
        <v>100</v>
      </c>
      <c r="D16" s="176">
        <f t="shared" si="0"/>
        <v>102</v>
      </c>
      <c r="E16" s="170">
        <f t="shared" si="0"/>
        <v>104.04</v>
      </c>
      <c r="F16" s="170">
        <f t="shared" si="0"/>
        <v>106.1208</v>
      </c>
      <c r="G16" s="170">
        <f t="shared" si="0"/>
        <v>108.243216</v>
      </c>
      <c r="I16" s="54" t="str">
        <f>B16</f>
        <v>Trainer</v>
      </c>
      <c r="J16" s="182">
        <v>5</v>
      </c>
      <c r="K16" s="56">
        <f>J16*C16</f>
        <v>500</v>
      </c>
      <c r="L16" s="56">
        <f>J16*D16</f>
        <v>510</v>
      </c>
      <c r="M16" s="56">
        <f>J16*E16</f>
        <v>520.20000000000005</v>
      </c>
      <c r="N16" s="56">
        <f>J16*F16</f>
        <v>530.60400000000004</v>
      </c>
      <c r="O16" s="56">
        <f>J16*G16</f>
        <v>541.21608000000003</v>
      </c>
    </row>
    <row r="17" spans="2:17" s="55" customFormat="1" ht="18.600000000000001" customHeight="1" thickTop="1" thickBot="1" x14ac:dyDescent="0.35">
      <c r="B17" s="174" t="s">
        <v>231</v>
      </c>
      <c r="C17" s="180">
        <v>100</v>
      </c>
      <c r="D17" s="177">
        <f t="shared" si="0"/>
        <v>102</v>
      </c>
      <c r="E17" s="171">
        <f t="shared" si="0"/>
        <v>104.04</v>
      </c>
      <c r="F17" s="171">
        <f t="shared" si="0"/>
        <v>106.1208</v>
      </c>
      <c r="G17" s="171">
        <f t="shared" si="0"/>
        <v>108.243216</v>
      </c>
      <c r="I17" s="54" t="str">
        <f>B17</f>
        <v>Business Analyst</v>
      </c>
      <c r="J17" s="182">
        <v>5</v>
      </c>
      <c r="K17" s="56">
        <f>J17*C17</f>
        <v>500</v>
      </c>
      <c r="L17" s="56">
        <f>J17*D17</f>
        <v>510</v>
      </c>
      <c r="M17" s="56">
        <f>J17*E17</f>
        <v>520.20000000000005</v>
      </c>
      <c r="N17" s="56">
        <f>J17*F17</f>
        <v>530.60400000000004</v>
      </c>
      <c r="O17" s="56">
        <f>J17*G17</f>
        <v>541.21608000000003</v>
      </c>
    </row>
    <row r="18" spans="2:17" ht="15" thickTop="1" thickBot="1" x14ac:dyDescent="0.35">
      <c r="D18" s="58"/>
      <c r="J18" s="59" t="s">
        <v>248</v>
      </c>
      <c r="K18" s="56">
        <f>SUM(K15:K17)</f>
        <v>1500</v>
      </c>
      <c r="L18" s="56">
        <f>SUM(L15:L17)</f>
        <v>1530</v>
      </c>
      <c r="M18" s="56">
        <f>SUM(M15:M17)</f>
        <v>1560.6000000000001</v>
      </c>
      <c r="N18" s="56">
        <f>SUM(N15:N17)</f>
        <v>1591.8120000000001</v>
      </c>
      <c r="O18" s="56">
        <f>SUM(O15:O17)</f>
        <v>1623.64824</v>
      </c>
      <c r="P18" s="228"/>
      <c r="Q18" s="228"/>
    </row>
    <row r="19" spans="2:17" ht="19.2" customHeight="1" thickTop="1" thickBot="1" x14ac:dyDescent="0.35">
      <c r="J19" s="60" t="s">
        <v>2</v>
      </c>
      <c r="K19" s="60"/>
      <c r="L19" s="61" t="s">
        <v>232</v>
      </c>
      <c r="M19" s="62"/>
      <c r="N19" s="63"/>
      <c r="O19" s="64">
        <f>K18+L18+M18+N18+O18</f>
        <v>7806.0602400000007</v>
      </c>
    </row>
    <row r="20" spans="2:17" ht="16.2" thickTop="1" x14ac:dyDescent="0.3">
      <c r="B20" s="309" t="s">
        <v>233</v>
      </c>
      <c r="C20" s="309"/>
      <c r="J20" s="228" t="s">
        <v>2</v>
      </c>
      <c r="K20" s="228"/>
      <c r="L20" s="228"/>
      <c r="M20" s="228"/>
      <c r="N20" s="228"/>
      <c r="O20" s="228"/>
    </row>
    <row r="21" spans="2:17" ht="19.2" customHeight="1" x14ac:dyDescent="0.3">
      <c r="B21" s="308" t="s">
        <v>234</v>
      </c>
      <c r="C21" s="308"/>
      <c r="J21" s="313" t="s">
        <v>235</v>
      </c>
      <c r="K21" s="313"/>
      <c r="L21" s="313"/>
      <c r="M21" s="313"/>
      <c r="N21" s="313"/>
      <c r="O21" s="312"/>
    </row>
    <row r="22" spans="2:17" s="65" customFormat="1" ht="72.599999999999994" customHeight="1" x14ac:dyDescent="0.3">
      <c r="B22" s="266" t="s">
        <v>236</v>
      </c>
      <c r="C22" s="266"/>
      <c r="D22" s="243"/>
      <c r="E22" s="243"/>
      <c r="F22" s="243"/>
      <c r="G22" s="243"/>
      <c r="H22" s="227"/>
      <c r="I22" s="227"/>
      <c r="J22" s="304" t="s">
        <v>258</v>
      </c>
      <c r="K22" s="304"/>
      <c r="L22" s="304"/>
      <c r="M22" s="304"/>
      <c r="N22" s="304"/>
      <c r="O22" s="304"/>
      <c r="P22" s="227"/>
      <c r="Q22" s="227"/>
    </row>
    <row r="23" spans="2:17" s="65" customFormat="1" ht="38.4" customHeight="1" x14ac:dyDescent="0.25">
      <c r="B23" s="293" t="s">
        <v>237</v>
      </c>
      <c r="C23" s="293"/>
      <c r="D23" s="307"/>
      <c r="E23" s="307"/>
      <c r="F23" s="307"/>
      <c r="G23" s="307"/>
      <c r="H23" s="227"/>
      <c r="I23" s="227"/>
      <c r="J23" s="304" t="s">
        <v>259</v>
      </c>
      <c r="K23" s="304"/>
      <c r="L23" s="304"/>
      <c r="M23" s="304"/>
      <c r="N23" s="304"/>
      <c r="O23" s="304"/>
      <c r="P23" s="227"/>
      <c r="Q23" s="227"/>
    </row>
    <row r="24" spans="2:17" s="65" customFormat="1" ht="85.8" customHeight="1" x14ac:dyDescent="0.25">
      <c r="B24" s="314" t="s">
        <v>238</v>
      </c>
      <c r="C24" s="314"/>
      <c r="D24" s="307"/>
      <c r="E24" s="307"/>
      <c r="F24" s="307"/>
      <c r="G24" s="307"/>
      <c r="H24" s="227"/>
      <c r="I24" s="227"/>
      <c r="J24" s="304" t="s">
        <v>260</v>
      </c>
      <c r="K24" s="304"/>
      <c r="L24" s="304"/>
      <c r="M24" s="304"/>
      <c r="N24" s="304"/>
      <c r="O24" s="304"/>
      <c r="P24" s="227"/>
      <c r="Q24" s="227"/>
    </row>
    <row r="25" spans="2:17" s="66" customFormat="1" ht="45.75" customHeight="1" x14ac:dyDescent="0.25">
      <c r="B25" s="306" t="s">
        <v>239</v>
      </c>
      <c r="C25" s="306"/>
      <c r="D25" s="307"/>
      <c r="E25" s="307"/>
      <c r="F25" s="307"/>
      <c r="G25" s="307"/>
      <c r="J25" s="315" t="s">
        <v>240</v>
      </c>
      <c r="K25" s="304"/>
      <c r="L25" s="304"/>
      <c r="M25" s="304"/>
      <c r="N25" s="304"/>
      <c r="O25" s="304"/>
    </row>
    <row r="26" spans="2:17" s="65" customFormat="1" ht="61.95" customHeight="1" x14ac:dyDescent="0.25">
      <c r="B26" s="310" t="s">
        <v>241</v>
      </c>
      <c r="C26" s="310"/>
      <c r="D26" s="307"/>
      <c r="E26" s="307"/>
      <c r="F26" s="307"/>
      <c r="G26" s="307"/>
      <c r="H26" s="227"/>
      <c r="I26" s="227"/>
      <c r="J26" s="227"/>
      <c r="K26" s="227"/>
      <c r="L26" s="227"/>
      <c r="M26" s="227"/>
      <c r="N26" s="227"/>
      <c r="O26" s="227"/>
      <c r="P26" s="227"/>
      <c r="Q26" s="227"/>
    </row>
    <row r="27" spans="2:17" ht="15.6" x14ac:dyDescent="0.3">
      <c r="B27" s="283" t="s">
        <v>242</v>
      </c>
      <c r="C27" s="283"/>
      <c r="D27" s="283"/>
      <c r="E27" s="283"/>
      <c r="F27" s="283"/>
      <c r="G27" s="283"/>
      <c r="H27" s="283"/>
      <c r="I27" s="283"/>
      <c r="J27" s="283"/>
    </row>
    <row r="28" spans="2:17" ht="22.2" customHeight="1" x14ac:dyDescent="0.3">
      <c r="B28" s="37" t="s">
        <v>243</v>
      </c>
    </row>
    <row r="29" spans="2:17" ht="27" customHeight="1" thickBot="1" x14ac:dyDescent="0.4">
      <c r="I29" s="302" t="s">
        <v>256</v>
      </c>
      <c r="J29" s="303"/>
      <c r="K29" s="303"/>
      <c r="L29" s="303"/>
      <c r="M29" s="303"/>
      <c r="N29" s="303"/>
      <c r="O29" s="303"/>
    </row>
    <row r="30" spans="2:17" ht="31.8" thickTop="1" thickBot="1" x14ac:dyDescent="0.35">
      <c r="I30" s="51" t="s">
        <v>251</v>
      </c>
      <c r="J30" s="52" t="s">
        <v>252</v>
      </c>
      <c r="K30" s="233" t="s">
        <v>250</v>
      </c>
      <c r="L30" s="237"/>
      <c r="M30" s="234"/>
      <c r="N30" s="234"/>
      <c r="O30" s="234"/>
    </row>
    <row r="31" spans="2:17" ht="15" thickTop="1" thickBot="1" x14ac:dyDescent="0.35">
      <c r="I31" s="54" t="str">
        <f>B15</f>
        <v>Project Manager</v>
      </c>
      <c r="J31" s="182">
        <v>20</v>
      </c>
      <c r="K31" s="236">
        <f>J31*C15</f>
        <v>2000</v>
      </c>
      <c r="L31" s="238"/>
      <c r="M31" s="235"/>
      <c r="N31" s="235"/>
      <c r="O31" s="235"/>
    </row>
    <row r="32" spans="2:17" ht="15" thickTop="1" thickBot="1" x14ac:dyDescent="0.35">
      <c r="I32" s="57" t="s">
        <v>231</v>
      </c>
      <c r="J32" s="182">
        <v>20</v>
      </c>
      <c r="K32" s="236">
        <f>J32*C17</f>
        <v>2000</v>
      </c>
      <c r="L32" s="238"/>
      <c r="M32" s="235"/>
      <c r="N32" s="235"/>
      <c r="O32" s="235"/>
    </row>
    <row r="33" spans="9:15" ht="15" thickTop="1" thickBot="1" x14ac:dyDescent="0.35">
      <c r="J33" s="59" t="s">
        <v>249</v>
      </c>
      <c r="K33" s="236">
        <f>SUM(K31:K32)</f>
        <v>4000</v>
      </c>
      <c r="L33" s="238"/>
      <c r="M33" s="235"/>
      <c r="N33" s="235"/>
      <c r="O33" s="235"/>
    </row>
    <row r="34" spans="9:15" ht="14.4" thickTop="1" x14ac:dyDescent="0.3">
      <c r="J34" s="231" t="s">
        <v>2</v>
      </c>
      <c r="K34" s="231"/>
      <c r="L34" s="231"/>
      <c r="M34" s="231"/>
      <c r="N34" s="231"/>
      <c r="O34" s="231"/>
    </row>
    <row r="35" spans="9:15" ht="15.6" customHeight="1" x14ac:dyDescent="0.35">
      <c r="I35" s="300" t="s">
        <v>255</v>
      </c>
      <c r="J35" s="301"/>
      <c r="K35" s="301"/>
      <c r="L35" s="301"/>
      <c r="M35" s="301"/>
      <c r="N35" s="301"/>
      <c r="O35" s="301"/>
    </row>
    <row r="36" spans="9:15" x14ac:dyDescent="0.3">
      <c r="I36" s="230"/>
      <c r="J36" s="304" t="s">
        <v>253</v>
      </c>
      <c r="K36" s="304"/>
      <c r="L36" s="304"/>
      <c r="M36" s="304"/>
      <c r="N36" s="304"/>
      <c r="O36" s="304"/>
    </row>
    <row r="37" spans="9:15" ht="30" customHeight="1" x14ac:dyDescent="0.3">
      <c r="I37" s="230"/>
      <c r="J37" s="304" t="s">
        <v>257</v>
      </c>
      <c r="K37" s="304"/>
      <c r="L37" s="304"/>
      <c r="M37" s="304"/>
      <c r="N37" s="304"/>
      <c r="O37" s="304"/>
    </row>
    <row r="38" spans="9:15" ht="43.2" customHeight="1" x14ac:dyDescent="0.3">
      <c r="I38" s="230"/>
      <c r="J38" s="304" t="s">
        <v>254</v>
      </c>
      <c r="K38" s="304"/>
      <c r="L38" s="304"/>
      <c r="M38" s="304"/>
      <c r="N38" s="304"/>
      <c r="O38" s="304"/>
    </row>
    <row r="46" spans="9:15" ht="16.8" customHeight="1" x14ac:dyDescent="0.3"/>
  </sheetData>
  <mergeCells count="26">
    <mergeCell ref="B26:G26"/>
    <mergeCell ref="B11:E11"/>
    <mergeCell ref="J21:O21"/>
    <mergeCell ref="B22:G22"/>
    <mergeCell ref="B23:G23"/>
    <mergeCell ref="B24:G24"/>
    <mergeCell ref="J23:O23"/>
    <mergeCell ref="J24:O24"/>
    <mergeCell ref="J25:O25"/>
    <mergeCell ref="B1:I1"/>
    <mergeCell ref="B2:E2"/>
    <mergeCell ref="B3:E3"/>
    <mergeCell ref="B4:E4"/>
    <mergeCell ref="B21:C21"/>
    <mergeCell ref="B20:C20"/>
    <mergeCell ref="D7:E7"/>
    <mergeCell ref="I35:O35"/>
    <mergeCell ref="D8:E8"/>
    <mergeCell ref="I29:O29"/>
    <mergeCell ref="J36:O36"/>
    <mergeCell ref="J37:O37"/>
    <mergeCell ref="J38:O38"/>
    <mergeCell ref="I11:O11"/>
    <mergeCell ref="J22:O22"/>
    <mergeCell ref="B25:G25"/>
    <mergeCell ref="B27:J27"/>
  </mergeCells>
  <pageMargins left="0.30433333333333334" right="1" top="1" bottom="1" header="0.3" footer="0.3"/>
  <pageSetup scale="93" orientation="portrait" r:id="rId1"/>
  <headerFooter>
    <oddHeader>&amp;LNYS Department of Transportation RFP #C037711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AA1E288EF7B140B106B7B7625FA9C2" ma:contentTypeVersion="10" ma:contentTypeDescription="Create a new document." ma:contentTypeScope="" ma:versionID="f84b2e8de69175e550099770168d6b83">
  <xsd:schema xmlns:xsd="http://www.w3.org/2001/XMLSchema" xmlns:xs="http://www.w3.org/2001/XMLSchema" xmlns:p="http://schemas.microsoft.com/office/2006/metadata/properties" xmlns:ns2="ab1ac194-edc8-488e-8cef-142e5eed12f7" xmlns:ns3="d256b03a-4d36-4ba3-bde2-5f739308ddbb" targetNamespace="http://schemas.microsoft.com/office/2006/metadata/properties" ma:root="true" ma:fieldsID="e31340d255d0d7d7d96230c54b9dedc2" ns2:_="" ns3:_="">
    <xsd:import namespace="ab1ac194-edc8-488e-8cef-142e5eed12f7"/>
    <xsd:import namespace="d256b03a-4d36-4ba3-bde2-5f739308dd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ac194-edc8-488e-8cef-142e5eed1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56b03a-4d36-4ba3-bde2-5f739308dd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5ED3C0-FB8F-4E10-8F5F-F4869A7F7F37}">
  <ds:schemaRefs>
    <ds:schemaRef ds:uri="http://schemas.microsoft.com/sharepoint/v3/contenttype/forms"/>
  </ds:schemaRefs>
</ds:datastoreItem>
</file>

<file path=customXml/itemProps2.xml><?xml version="1.0" encoding="utf-8"?>
<ds:datastoreItem xmlns:ds="http://schemas.openxmlformats.org/officeDocument/2006/customXml" ds:itemID="{912217CA-87E9-4D33-87E5-DD7010433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ac194-edc8-488e-8cef-142e5eed12f7"/>
    <ds:schemaRef ds:uri="d256b03a-4d36-4ba3-bde2-5f739308d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E040E8-075A-43D6-B900-D8A35B331593}">
  <ds:schemaRefs>
    <ds:schemaRef ds:uri="http://schemas.microsoft.com/office/2006/metadata/longProperties"/>
  </ds:schemaRefs>
</ds:datastoreItem>
</file>

<file path=customXml/itemProps4.xml><?xml version="1.0" encoding="utf-8"?>
<ds:datastoreItem xmlns:ds="http://schemas.openxmlformats.org/officeDocument/2006/customXml" ds:itemID="{2FBFFB88-1BF6-466D-B5CD-E77CD4F347F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256b03a-4d36-4ba3-bde2-5f739308ddbb"/>
    <ds:schemaRef ds:uri="ab1ac194-edc8-488e-8cef-142e5eed12f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Exh1_Cost Summary</vt:lpstr>
      <vt:lpstr>Exh2_Software Cost</vt:lpstr>
      <vt:lpstr>Exh3_Cost of Services</vt:lpstr>
      <vt:lpstr>Exh3B_DNSC</vt:lpstr>
      <vt:lpstr>Exh4_Hourly Rates</vt:lpstr>
      <vt:lpstr>'Exh1_Cost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8, Cost Proposal Workbook</dc:title>
  <dc:subject/>
  <dc:creator>NYSDOT</dc:creator>
  <cp:keywords/>
  <dc:description/>
  <cp:lastModifiedBy>Hasenkopf, Alfred</cp:lastModifiedBy>
  <cp:revision/>
  <dcterms:created xsi:type="dcterms:W3CDTF">2009-11-05T16:33:12Z</dcterms:created>
  <dcterms:modified xsi:type="dcterms:W3CDTF">2021-01-14T21:33:03Z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 Category">
    <vt:lpwstr>RFP</vt:lpwstr>
  </property>
  <property fmtid="{D5CDD505-2E9C-101B-9397-08002B2CF9AE}" pid="3" name="ContentType">
    <vt:lpwstr>Document</vt:lpwstr>
  </property>
  <property fmtid="{D5CDD505-2E9C-101B-9397-08002B2CF9AE}" pid="4" name="WBS Task">
    <vt:lpwstr>3-Solicitation Development</vt:lpwstr>
  </property>
  <property fmtid="{D5CDD505-2E9C-101B-9397-08002B2CF9AE}" pid="5" name="Order">
    <vt:lpwstr>10700.0000000000</vt:lpwstr>
  </property>
  <property fmtid="{D5CDD505-2E9C-101B-9397-08002B2CF9AE}" pid="6" name="ContentTypeId">
    <vt:lpwstr>0x01010037AA1E288EF7B140B106B7B7625FA9C2</vt:lpwstr>
  </property>
</Properties>
</file>